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465" windowWidth="28830" windowHeight="6525" tabRatio="453"/>
  </bookViews>
  <sheets>
    <sheet name="Приложение 11" sheetId="9" r:id="rId1"/>
    <sheet name="аварии за отчетный месяц" sheetId="10" r:id="rId2"/>
  </sheets>
  <calcPr calcId="152511" refMode="R1C1"/>
</workbook>
</file>

<file path=xl/calcChain.xml><?xml version="1.0" encoding="utf-8"?>
<calcChain xmlns="http://schemas.openxmlformats.org/spreadsheetml/2006/main">
  <c r="J79" i="10" l="1"/>
  <c r="I79" i="10"/>
  <c r="H79" i="10"/>
  <c r="G79" i="10"/>
  <c r="F79" i="10"/>
  <c r="E79" i="10"/>
  <c r="D79" i="10"/>
  <c r="C79" i="10"/>
  <c r="L78" i="10"/>
  <c r="K78" i="10"/>
  <c r="J77" i="10"/>
  <c r="I77" i="10"/>
  <c r="H77" i="10"/>
  <c r="G77" i="10"/>
  <c r="F77" i="10"/>
  <c r="E77" i="10"/>
  <c r="D77" i="10"/>
  <c r="C77" i="10"/>
  <c r="L76" i="10"/>
  <c r="K76" i="10"/>
  <c r="J75" i="10"/>
  <c r="I75" i="10"/>
  <c r="H75" i="10"/>
  <c r="G75" i="10"/>
  <c r="F75" i="10"/>
  <c r="E75" i="10"/>
  <c r="D75" i="10"/>
  <c r="C75" i="10"/>
  <c r="L74" i="10"/>
  <c r="K74" i="10"/>
  <c r="M74" i="10" s="1"/>
  <c r="G73" i="10"/>
  <c r="F73" i="10"/>
  <c r="E73" i="10"/>
  <c r="D73" i="10"/>
  <c r="C73" i="10"/>
  <c r="G71" i="10"/>
  <c r="F71" i="10"/>
  <c r="E71" i="10"/>
  <c r="D71" i="10"/>
  <c r="C71" i="10"/>
  <c r="K70" i="10"/>
  <c r="N67" i="10"/>
  <c r="M67" i="10"/>
  <c r="L67" i="10"/>
  <c r="K67" i="10"/>
  <c r="J67" i="10"/>
  <c r="I67" i="10"/>
  <c r="H67" i="10"/>
  <c r="G67" i="10"/>
  <c r="F67" i="10"/>
  <c r="E67" i="10"/>
  <c r="D67" i="10"/>
  <c r="C67" i="10"/>
  <c r="C65" i="10"/>
  <c r="D65" i="10" s="1"/>
  <c r="E65" i="10" s="1"/>
  <c r="F65" i="10" s="1"/>
  <c r="G65" i="10" s="1"/>
  <c r="H65" i="10" s="1"/>
  <c r="I65" i="10" s="1"/>
  <c r="J65" i="10" s="1"/>
  <c r="K65" i="10" s="1"/>
  <c r="L65" i="10" s="1"/>
  <c r="M65" i="10" s="1"/>
  <c r="N65" i="10" s="1"/>
  <c r="N64" i="10"/>
  <c r="M64" i="10"/>
  <c r="L64" i="10"/>
  <c r="K64" i="10"/>
  <c r="J64" i="10"/>
  <c r="I64" i="10"/>
  <c r="H64" i="10"/>
  <c r="G64" i="10"/>
  <c r="F64" i="10"/>
  <c r="E64" i="10"/>
  <c r="D64" i="10"/>
  <c r="C64" i="10"/>
  <c r="C62" i="10"/>
  <c r="D62" i="10" s="1"/>
  <c r="E62" i="10" s="1"/>
  <c r="F62" i="10" s="1"/>
  <c r="G62" i="10" s="1"/>
  <c r="H62" i="10" s="1"/>
  <c r="I62" i="10" s="1"/>
  <c r="J62" i="10" s="1"/>
  <c r="K62" i="10" s="1"/>
  <c r="L62" i="10" s="1"/>
  <c r="M62" i="10" s="1"/>
  <c r="N62" i="10" s="1"/>
  <c r="N61" i="10"/>
  <c r="M61" i="10"/>
  <c r="L61" i="10"/>
  <c r="K61" i="10"/>
  <c r="J61" i="10"/>
  <c r="I61" i="10"/>
  <c r="H61" i="10"/>
  <c r="G61" i="10"/>
  <c r="F61" i="10"/>
  <c r="E61" i="10"/>
  <c r="D61" i="10"/>
  <c r="C61" i="10"/>
  <c r="C59" i="10"/>
  <c r="D59" i="10" s="1"/>
  <c r="E59" i="10" s="1"/>
  <c r="F59" i="10" s="1"/>
  <c r="G59" i="10" s="1"/>
  <c r="H59" i="10" s="1"/>
  <c r="I59" i="10" s="1"/>
  <c r="J59" i="10" s="1"/>
  <c r="K59" i="10" s="1"/>
  <c r="L59" i="10" s="1"/>
  <c r="M59" i="10" s="1"/>
  <c r="N58" i="10"/>
  <c r="M58" i="10"/>
  <c r="L58" i="10"/>
  <c r="K58" i="10"/>
  <c r="J58" i="10"/>
  <c r="I58" i="10"/>
  <c r="H58" i="10"/>
  <c r="G58" i="10"/>
  <c r="F58" i="10"/>
  <c r="E58" i="10"/>
  <c r="D58" i="10"/>
  <c r="C58" i="10"/>
  <c r="C56" i="10"/>
  <c r="D56" i="10" s="1"/>
  <c r="E56" i="10" s="1"/>
  <c r="F56" i="10" s="1"/>
  <c r="G56" i="10" s="1"/>
  <c r="H56" i="10" s="1"/>
  <c r="I56" i="10" s="1"/>
  <c r="J56" i="10" s="1"/>
  <c r="K56" i="10" s="1"/>
  <c r="L56" i="10" s="1"/>
  <c r="M56" i="10" s="1"/>
  <c r="N56" i="10" s="1"/>
  <c r="Q42" i="10"/>
  <c r="Q43" i="10" s="1"/>
  <c r="U39" i="10"/>
  <c r="T39" i="10"/>
  <c r="S39" i="10"/>
  <c r="R39" i="10"/>
  <c r="Q39" i="10"/>
  <c r="P39" i="10"/>
  <c r="U10" i="10"/>
  <c r="U44" i="10" s="1"/>
  <c r="T10" i="10"/>
  <c r="T44" i="10" s="1"/>
  <c r="S10" i="10"/>
  <c r="S44" i="10" s="1"/>
  <c r="R10" i="10"/>
  <c r="R44" i="10" s="1"/>
  <c r="Q10" i="10"/>
  <c r="Q44" i="10" s="1"/>
  <c r="P10" i="10"/>
  <c r="P44" i="10" s="1"/>
  <c r="U5" i="10"/>
  <c r="U42" i="10" s="1"/>
  <c r="U43" i="10" s="1"/>
  <c r="T5" i="10"/>
  <c r="T42" i="10" s="1"/>
  <c r="T43" i="10" s="1"/>
  <c r="S5" i="10"/>
  <c r="S42" i="10" s="1"/>
  <c r="S43" i="10" s="1"/>
  <c r="R5" i="10"/>
  <c r="R42" i="10" s="1"/>
  <c r="R43" i="10" s="1"/>
  <c r="Q5" i="10"/>
  <c r="P5" i="10"/>
  <c r="P42" i="10" s="1"/>
  <c r="P43" i="10" s="1"/>
  <c r="M76" i="10" l="1"/>
  <c r="M78" i="10"/>
  <c r="R7" i="10"/>
  <c r="R8" i="10" s="1"/>
  <c r="N59" i="10"/>
  <c r="U7" i="10"/>
  <c r="U8" i="10" s="1"/>
  <c r="Q7" i="10"/>
  <c r="Q8" i="10" s="1"/>
  <c r="T7" i="10"/>
  <c r="T8" i="10" s="1"/>
  <c r="P7" i="10"/>
  <c r="P8" i="10" s="1"/>
  <c r="S7" i="10" l="1"/>
  <c r="S8" i="10" s="1"/>
</calcChain>
</file>

<file path=xl/comments1.xml><?xml version="1.0" encoding="utf-8"?>
<comments xmlns="http://schemas.openxmlformats.org/spreadsheetml/2006/main">
  <authors>
    <author>Автор</author>
  </authors>
  <commentList>
    <comment ref="S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 01.01.2018</t>
        </r>
      </text>
    </comment>
    <comment ref="T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 01.12.2018</t>
        </r>
      </text>
    </comment>
    <comment ref="U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 01.01.2019
</t>
        </r>
      </text>
    </comment>
  </commentList>
</comments>
</file>

<file path=xl/sharedStrings.xml><?xml version="1.0" encoding="utf-8"?>
<sst xmlns="http://schemas.openxmlformats.org/spreadsheetml/2006/main" count="67" uniqueCount="49">
  <si>
    <t>Отчет по авариям восстановленной не восстановленной добыче</t>
  </si>
  <si>
    <t>скв.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</si>
  <si>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</si>
  <si>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</si>
  <si>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</si>
  <si>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</si>
  <si>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</si>
  <si>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</si>
  <si>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</si>
  <si>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</si>
  <si>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</si>
  <si>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</si>
  <si>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</si>
  <si>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</si>
  <si>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2012г.  </t>
  </si>
  <si>
    <t xml:space="preserve">2013г. </t>
  </si>
  <si>
    <t>2011г.  (6 мес.)</t>
  </si>
  <si>
    <t>2017г</t>
  </si>
  <si>
    <t>2018г</t>
  </si>
  <si>
    <t>2019г</t>
  </si>
  <si>
    <t>2017г. скв.</t>
  </si>
  <si>
    <t xml:space="preserve"> скв. ликвидированы авария</t>
  </si>
  <si>
    <t xml:space="preserve"> скв. не ликвидированы авария</t>
  </si>
  <si>
    <t>2018г. скв.</t>
  </si>
  <si>
    <t>восстановленный остановочный дебит, т/сут</t>
  </si>
  <si>
    <t>не восстановленный остановочный дебит, т/сут</t>
  </si>
  <si>
    <t>2019г. скв.</t>
  </si>
  <si>
    <t>ср. кол-во бр. ТКРС</t>
  </si>
  <si>
    <t>кол-во аварий  на 1 бр. в год</t>
  </si>
  <si>
    <t xml:space="preserve">      Экспл. фонд. доб. скв. на конец периода</t>
  </si>
  <si>
    <t>Количество аварий, скв.</t>
  </si>
  <si>
    <t>% аварийности к экспл. фонд. доб. скв. на конец периода</t>
  </si>
  <si>
    <t>Потеря добычи</t>
  </si>
  <si>
    <t>2012г. остановочный дебит, тн./сут</t>
  </si>
  <si>
    <t>2013г. остановочный дебит, т/сут</t>
  </si>
  <si>
    <t>2017г. остановочный дебит, т/сут</t>
  </si>
  <si>
    <t>2018г. остановочный дебит, т/сут</t>
  </si>
  <si>
    <t>сумма за месяц, Qн</t>
  </si>
  <si>
    <t>2019г. остановочный дебит, т/сут</t>
  </si>
  <si>
    <t>сумма</t>
  </si>
  <si>
    <t>проверка</t>
  </si>
  <si>
    <t>2012г.</t>
  </si>
  <si>
    <t xml:space="preserve">2012г. </t>
  </si>
  <si>
    <t xml:space="preserve">2017г. </t>
  </si>
  <si>
    <t>разбивка по классификатору</t>
  </si>
  <si>
    <t xml:space="preserve">2018г. </t>
  </si>
  <si>
    <t xml:space="preserve">2019г. </t>
  </si>
  <si>
    <t>ПРИЛОЖЕНИЕ  11. ОТЧЕТ ПО АВАРИЯМ ВОССТАНОВЛЕННОЙ НЕ ВОССТАНОВЛЕННОЙ ДОБЫЧЕ</t>
  </si>
  <si>
    <t>К ПОЛОЖЕНИЮ КОМПАНИИ «РАССЛЕДОВАНИЕ АВАРИЙ И ОСЛОЖНЕНИЙ ПРИ ТЕКУЩЕМ И КАПИТАЛЬНОМ РЕМОНТЕ СКВАЖИН НА СУШЕ» № П2-05.01 Р-0493 ВЕРСИЯ 1.00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</si>
</sst>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%"/>
    <numFmt numFmtId="167" formatCode="0.000%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8"/>
      <name val="Arial Cyr"/>
      <charset val="204"/>
    </font>
    <font>
      <b/>
      <sz val="8"/>
      <name val="Arial Cyr"/>
      <charset val="204"/>
    </font>
    <font>
      <b/>
      <sz val="8"/>
      <color indexed="8"/>
      <name val="Arial Cyr"/>
      <charset val="204"/>
    </font>
    <font>
      <sz val="8"/>
      <name val="Century Gothic"/>
      <family val="2"/>
      <charset val="204"/>
    </font>
    <font>
      <b/>
      <sz val="8"/>
      <color indexed="8"/>
      <name val="Century Gothic"/>
      <family val="2"/>
      <charset val="204"/>
    </font>
    <font>
      <b/>
      <sz val="8"/>
      <name val="Century Gothic"/>
      <family val="2"/>
      <charset val="204"/>
    </font>
    <font>
      <b/>
      <sz val="8"/>
      <color indexed="22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</font>
    <font>
      <sz val="10"/>
      <name val="Arial"/>
      <family val="2"/>
      <charset val="204"/>
    </font>
    <font>
      <b/>
      <sz val="16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/>
    <xf numFmtId="0" fontId="1" fillId="0" borderId="0"/>
    <xf numFmtId="0" fontId="17" fillId="0" borderId="0"/>
    <xf numFmtId="0" fontId="18" fillId="0" borderId="0"/>
  </cellStyleXfs>
  <cellXfs count="97">
    <xf numFmtId="0" fontId="0" fillId="0" borderId="0" xfId="0"/>
    <xf numFmtId="0" fontId="3" fillId="2" borderId="0" xfId="0" applyFont="1" applyFill="1" applyAlignment="1">
      <alignment horizontal="left"/>
    </xf>
    <xf numFmtId="0" fontId="6" fillId="0" borderId="0" xfId="0" applyFont="1"/>
    <xf numFmtId="0" fontId="8" fillId="0" borderId="0" xfId="3" applyFont="1"/>
    <xf numFmtId="16" fontId="8" fillId="0" borderId="0" xfId="3" applyNumberFormat="1" applyFont="1"/>
    <xf numFmtId="0" fontId="8" fillId="0" borderId="0" xfId="3" applyFont="1" applyAlignment="1">
      <alignment horizontal="center"/>
    </xf>
    <xf numFmtId="0" fontId="7" fillId="0" borderId="0" xfId="3" applyAlignment="1">
      <alignment horizontal="center"/>
    </xf>
    <xf numFmtId="0" fontId="7" fillId="0" borderId="0" xfId="3"/>
    <xf numFmtId="0" fontId="9" fillId="0" borderId="2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0" fontId="9" fillId="0" borderId="10" xfId="3" applyFont="1" applyBorder="1" applyAlignment="1">
      <alignment horizontal="center" vertical="center" wrapText="1"/>
    </xf>
    <xf numFmtId="0" fontId="9" fillId="3" borderId="11" xfId="3" applyFont="1" applyFill="1" applyBorder="1" applyAlignment="1">
      <alignment horizontal="center" vertical="center" wrapText="1"/>
    </xf>
    <xf numFmtId="0" fontId="10" fillId="3" borderId="11" xfId="3" applyFont="1" applyFill="1" applyBorder="1" applyAlignment="1">
      <alignment horizontal="center" vertical="center" wrapText="1"/>
    </xf>
    <xf numFmtId="0" fontId="9" fillId="0" borderId="6" xfId="3" applyFont="1" applyFill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10" fillId="3" borderId="15" xfId="3" applyFont="1" applyFill="1" applyBorder="1" applyAlignment="1">
      <alignment horizontal="center" vertical="center" wrapText="1"/>
    </xf>
    <xf numFmtId="0" fontId="9" fillId="4" borderId="15" xfId="3" applyFont="1" applyFill="1" applyBorder="1" applyAlignment="1">
      <alignment horizontal="center" vertical="center" wrapText="1"/>
    </xf>
    <xf numFmtId="1" fontId="9" fillId="4" borderId="15" xfId="3" applyNumberFormat="1" applyFont="1" applyFill="1" applyBorder="1" applyAlignment="1">
      <alignment horizontal="center" vertical="center" wrapText="1"/>
    </xf>
    <xf numFmtId="0" fontId="9" fillId="5" borderId="15" xfId="3" applyFont="1" applyFill="1" applyBorder="1" applyAlignment="1">
      <alignment horizontal="center" vertical="center" wrapText="1"/>
    </xf>
    <xf numFmtId="1" fontId="8" fillId="0" borderId="0" xfId="3" applyNumberFormat="1" applyFont="1"/>
    <xf numFmtId="0" fontId="9" fillId="2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 wrapText="1"/>
    </xf>
    <xf numFmtId="0" fontId="10" fillId="3" borderId="16" xfId="3" applyFont="1" applyFill="1" applyBorder="1" applyAlignment="1">
      <alignment horizontal="center" vertical="center" wrapText="1"/>
    </xf>
    <xf numFmtId="0" fontId="9" fillId="4" borderId="16" xfId="3" applyFont="1" applyFill="1" applyBorder="1" applyAlignment="1">
      <alignment horizontal="center" vertical="center" wrapText="1"/>
    </xf>
    <xf numFmtId="1" fontId="9" fillId="4" borderId="16" xfId="3" applyNumberFormat="1" applyFont="1" applyFill="1" applyBorder="1" applyAlignment="1">
      <alignment horizontal="center" vertical="center" wrapText="1"/>
    </xf>
    <xf numFmtId="0" fontId="9" fillId="5" borderId="16" xfId="3" applyFont="1" applyFill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1" fontId="9" fillId="5" borderId="16" xfId="3" applyNumberFormat="1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2" borderId="13" xfId="3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1" fontId="9" fillId="3" borderId="16" xfId="3" applyNumberFormat="1" applyFont="1" applyFill="1" applyBorder="1" applyAlignment="1">
      <alignment horizontal="center" vertical="center" wrapText="1"/>
    </xf>
    <xf numFmtId="164" fontId="9" fillId="3" borderId="16" xfId="3" applyNumberFormat="1" applyFont="1" applyFill="1" applyBorder="1" applyAlignment="1">
      <alignment horizontal="center" vertical="center" wrapText="1"/>
    </xf>
    <xf numFmtId="164" fontId="9" fillId="5" borderId="16" xfId="3" applyNumberFormat="1" applyFont="1" applyFill="1" applyBorder="1" applyAlignment="1">
      <alignment horizontal="center" vertical="center" wrapText="1"/>
    </xf>
    <xf numFmtId="0" fontId="10" fillId="3" borderId="17" xfId="3" applyFont="1" applyFill="1" applyBorder="1" applyAlignment="1">
      <alignment horizontal="center" vertical="center" wrapText="1"/>
    </xf>
    <xf numFmtId="164" fontId="9" fillId="3" borderId="17" xfId="3" applyNumberFormat="1" applyFont="1" applyFill="1" applyBorder="1" applyAlignment="1">
      <alignment horizontal="center" vertical="center" wrapText="1"/>
    </xf>
    <xf numFmtId="0" fontId="10" fillId="3" borderId="18" xfId="3" applyFont="1" applyFill="1" applyBorder="1" applyAlignment="1">
      <alignment horizontal="center" vertical="center" wrapText="1"/>
    </xf>
    <xf numFmtId="165" fontId="9" fillId="3" borderId="18" xfId="3" applyNumberFormat="1" applyFont="1" applyFill="1" applyBorder="1" applyAlignment="1">
      <alignment horizontal="center" vertical="center" wrapText="1"/>
    </xf>
    <xf numFmtId="166" fontId="8" fillId="0" borderId="0" xfId="3" applyNumberFormat="1" applyFont="1"/>
    <xf numFmtId="0" fontId="8" fillId="2" borderId="0" xfId="3" applyFont="1" applyFill="1"/>
    <xf numFmtId="0" fontId="11" fillId="2" borderId="2" xfId="3" applyFont="1" applyFill="1" applyBorder="1"/>
    <xf numFmtId="0" fontId="12" fillId="2" borderId="3" xfId="3" applyFont="1" applyFill="1" applyBorder="1" applyAlignment="1">
      <alignment horizontal="center" vertical="center" wrapText="1"/>
    </xf>
    <xf numFmtId="0" fontId="12" fillId="2" borderId="8" xfId="3" applyFont="1" applyFill="1" applyBorder="1" applyAlignment="1">
      <alignment horizontal="center" vertical="center" wrapText="1"/>
    </xf>
    <xf numFmtId="0" fontId="11" fillId="2" borderId="0" xfId="3" applyFont="1" applyFill="1" applyBorder="1"/>
    <xf numFmtId="0" fontId="11" fillId="2" borderId="19" xfId="3" applyFont="1" applyFill="1" applyBorder="1"/>
    <xf numFmtId="0" fontId="12" fillId="2" borderId="6" xfId="3" applyFont="1" applyFill="1" applyBorder="1" applyAlignment="1">
      <alignment horizontal="center" vertical="center" wrapText="1"/>
    </xf>
    <xf numFmtId="3" fontId="13" fillId="2" borderId="1" xfId="3" applyNumberFormat="1" applyFont="1" applyFill="1" applyBorder="1" applyAlignment="1">
      <alignment horizontal="center" vertical="center" wrapText="1"/>
    </xf>
    <xf numFmtId="3" fontId="13" fillId="5" borderId="1" xfId="3" applyNumberFormat="1" applyFont="1" applyFill="1" applyBorder="1" applyAlignment="1">
      <alignment horizontal="center" vertical="center" wrapText="1"/>
    </xf>
    <xf numFmtId="3" fontId="13" fillId="5" borderId="5" xfId="3" applyNumberFormat="1" applyFont="1" applyFill="1" applyBorder="1" applyAlignment="1">
      <alignment horizontal="center" vertical="center" wrapText="1"/>
    </xf>
    <xf numFmtId="1" fontId="13" fillId="2" borderId="1" xfId="3" applyNumberFormat="1" applyFont="1" applyFill="1" applyBorder="1" applyAlignment="1">
      <alignment horizontal="center" vertical="center" wrapText="1"/>
    </xf>
    <xf numFmtId="1" fontId="13" fillId="5" borderId="1" xfId="3" applyNumberFormat="1" applyFont="1" applyFill="1" applyBorder="1" applyAlignment="1">
      <alignment horizontal="center" vertical="center" wrapText="1"/>
    </xf>
    <xf numFmtId="1" fontId="13" fillId="5" borderId="5" xfId="3" applyNumberFormat="1" applyFont="1" applyFill="1" applyBorder="1" applyAlignment="1">
      <alignment horizontal="center" vertical="center" wrapText="1"/>
    </xf>
    <xf numFmtId="0" fontId="12" fillId="2" borderId="12" xfId="3" applyFont="1" applyFill="1" applyBorder="1" applyAlignment="1">
      <alignment horizontal="center" vertical="center" wrapText="1"/>
    </xf>
    <xf numFmtId="10" fontId="12" fillId="2" borderId="13" xfId="3" applyNumberFormat="1" applyFont="1" applyFill="1" applyBorder="1" applyAlignment="1">
      <alignment horizontal="center" vertical="center" wrapText="1"/>
    </xf>
    <xf numFmtId="10" fontId="12" fillId="5" borderId="13" xfId="3" applyNumberFormat="1" applyFont="1" applyFill="1" applyBorder="1" applyAlignment="1">
      <alignment horizontal="center" vertical="center" wrapText="1"/>
    </xf>
    <xf numFmtId="10" fontId="12" fillId="5" borderId="14" xfId="3" applyNumberFormat="1" applyFont="1" applyFill="1" applyBorder="1" applyAlignment="1">
      <alignment horizontal="center" vertical="center" wrapText="1"/>
    </xf>
    <xf numFmtId="167" fontId="8" fillId="0" borderId="0" xfId="3" applyNumberFormat="1" applyFont="1"/>
    <xf numFmtId="0" fontId="12" fillId="3" borderId="2" xfId="3" applyFont="1" applyFill="1" applyBorder="1" applyAlignment="1">
      <alignment horizontal="center" vertical="center" wrapText="1"/>
    </xf>
    <xf numFmtId="165" fontId="12" fillId="3" borderId="3" xfId="3" applyNumberFormat="1" applyFont="1" applyFill="1" applyBorder="1" applyAlignment="1">
      <alignment horizontal="center" vertical="center" wrapText="1"/>
    </xf>
    <xf numFmtId="165" fontId="12" fillId="3" borderId="8" xfId="3" applyNumberFormat="1" applyFont="1" applyFill="1" applyBorder="1" applyAlignment="1">
      <alignment horizontal="center" vertical="center" wrapText="1"/>
    </xf>
    <xf numFmtId="1" fontId="9" fillId="4" borderId="1" xfId="3" applyNumberFormat="1" applyFont="1" applyFill="1" applyBorder="1" applyAlignment="1">
      <alignment horizontal="center" vertical="center" wrapText="1"/>
    </xf>
    <xf numFmtId="164" fontId="9" fillId="4" borderId="1" xfId="3" applyNumberFormat="1" applyFont="1" applyFill="1" applyBorder="1" applyAlignment="1">
      <alignment horizontal="center" vertical="center" wrapText="1"/>
    </xf>
    <xf numFmtId="1" fontId="9" fillId="7" borderId="1" xfId="3" applyNumberFormat="1" applyFont="1" applyFill="1" applyBorder="1" applyAlignment="1">
      <alignment horizontal="center" vertical="center" wrapText="1"/>
    </xf>
    <xf numFmtId="0" fontId="9" fillId="7" borderId="1" xfId="4" applyFont="1" applyFill="1" applyBorder="1" applyAlignment="1">
      <alignment horizontal="center" vertical="center" wrapText="1"/>
    </xf>
    <xf numFmtId="164" fontId="14" fillId="7" borderId="1" xfId="3" applyNumberFormat="1" applyFont="1" applyFill="1" applyBorder="1" applyAlignment="1">
      <alignment horizontal="center" vertical="center" wrapText="1"/>
    </xf>
    <xf numFmtId="1" fontId="9" fillId="8" borderId="1" xfId="3" applyNumberFormat="1" applyFont="1" applyFill="1" applyBorder="1" applyAlignment="1">
      <alignment horizontal="center" vertical="center" wrapText="1"/>
    </xf>
    <xf numFmtId="2" fontId="9" fillId="9" borderId="1" xfId="4" applyNumberFormat="1" applyFont="1" applyFill="1" applyBorder="1" applyAlignment="1">
      <alignment horizontal="center" vertical="center" wrapText="1"/>
    </xf>
    <xf numFmtId="2" fontId="9" fillId="2" borderId="1" xfId="4" applyNumberFormat="1" applyFont="1" applyFill="1" applyBorder="1" applyAlignment="1">
      <alignment horizontal="center" vertical="center" wrapText="1"/>
    </xf>
    <xf numFmtId="2" fontId="9" fillId="2" borderId="1" xfId="3" applyNumberFormat="1" applyFont="1" applyFill="1" applyBorder="1" applyAlignment="1">
      <alignment horizontal="center" vertical="center" wrapText="1"/>
    </xf>
    <xf numFmtId="164" fontId="9" fillId="2" borderId="1" xfId="3" applyNumberFormat="1" applyFont="1" applyFill="1" applyBorder="1" applyAlignment="1">
      <alignment horizontal="center" vertical="center" wrapText="1"/>
    </xf>
    <xf numFmtId="164" fontId="14" fillId="0" borderId="1" xfId="3" applyNumberFormat="1" applyFont="1" applyFill="1" applyBorder="1" applyAlignment="1">
      <alignment horizontal="center" vertical="center" wrapText="1"/>
    </xf>
    <xf numFmtId="164" fontId="14" fillId="10" borderId="1" xfId="3" applyNumberFormat="1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center" wrapText="1"/>
    </xf>
    <xf numFmtId="1" fontId="9" fillId="2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Border="1" applyAlignment="1">
      <alignment horizontal="center" vertical="center" wrapText="1"/>
    </xf>
    <xf numFmtId="0" fontId="9" fillId="6" borderId="1" xfId="3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" fontId="9" fillId="6" borderId="1" xfId="3" applyNumberFormat="1" applyFont="1" applyFill="1" applyBorder="1" applyAlignment="1">
      <alignment horizontal="center" vertical="center" wrapText="1"/>
    </xf>
    <xf numFmtId="0" fontId="9" fillId="3" borderId="1" xfId="3" applyFont="1" applyFill="1" applyBorder="1" applyAlignment="1">
      <alignment horizontal="center" vertical="top" wrapText="1"/>
    </xf>
    <xf numFmtId="0" fontId="4" fillId="0" borderId="0" xfId="0" applyFont="1" applyAlignment="1"/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/>
    </xf>
    <xf numFmtId="0" fontId="9" fillId="0" borderId="20" xfId="3" applyFont="1" applyFill="1" applyBorder="1" applyAlignment="1">
      <alignment horizontal="center" vertical="center" wrapText="1"/>
    </xf>
    <xf numFmtId="0" fontId="7" fillId="0" borderId="21" xfId="3" applyFill="1" applyBorder="1" applyAlignment="1">
      <alignment horizontal="center" vertical="center" wrapText="1"/>
    </xf>
    <xf numFmtId="0" fontId="7" fillId="0" borderId="4" xfId="3" applyFill="1" applyBorder="1" applyAlignment="1">
      <alignment horizontal="center" vertical="center" wrapText="1"/>
    </xf>
    <xf numFmtId="0" fontId="9" fillId="6" borderId="9" xfId="3" applyFont="1" applyFill="1" applyBorder="1" applyAlignment="1">
      <alignment horizontal="center" vertical="center" wrapText="1"/>
    </xf>
    <xf numFmtId="0" fontId="9" fillId="6" borderId="22" xfId="3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1" fillId="2" borderId="7" xfId="3" applyFont="1" applyFill="1" applyBorder="1" applyAlignment="1"/>
    <xf numFmtId="0" fontId="11" fillId="2" borderId="4" xfId="3" applyFont="1" applyFill="1" applyBorder="1" applyAlignment="1"/>
    <xf numFmtId="0" fontId="9" fillId="4" borderId="20" xfId="3" applyFont="1" applyFill="1" applyBorder="1" applyAlignment="1">
      <alignment horizontal="center" vertical="center" wrapText="1"/>
    </xf>
    <xf numFmtId="0" fontId="7" fillId="0" borderId="21" xfId="3" applyBorder="1" applyAlignment="1">
      <alignment horizontal="center" vertical="center" wrapText="1"/>
    </xf>
    <xf numFmtId="0" fontId="7" fillId="0" borderId="4" xfId="3" applyBorder="1" applyAlignment="1">
      <alignment horizontal="center" vertical="center" wrapText="1"/>
    </xf>
    <xf numFmtId="0" fontId="9" fillId="6" borderId="20" xfId="3" applyFont="1" applyFill="1" applyBorder="1" applyAlignment="1">
      <alignment horizontal="center" vertical="center" wrapText="1"/>
    </xf>
    <xf numFmtId="0" fontId="7" fillId="6" borderId="21" xfId="3" applyFill="1" applyBorder="1" applyAlignment="1">
      <alignment horizontal="center" vertical="center" wrapText="1"/>
    </xf>
    <xf numFmtId="0" fontId="7" fillId="6" borderId="4" xfId="3" applyFill="1" applyBorder="1" applyAlignment="1">
      <alignment horizontal="center" vertical="center" wrapText="1"/>
    </xf>
  </cellXfs>
  <cellStyles count="7">
    <cellStyle name="_Форма № 1 Расчет добычи (дек 07)" xfId="5"/>
    <cellStyle name="Обычный" xfId="0" builtinId="0"/>
    <cellStyle name="Обычный 16" xfId="6"/>
    <cellStyle name="Обычный 2" xfId="3"/>
    <cellStyle name="Обычный_Форма для отчет по ТЭП и ЛА (2)" xfId="4"/>
    <cellStyle name="Процентный 2" xfId="1"/>
    <cellStyle name="Процентный 2 2" xfId="2"/>
  </cellStyles>
  <dxfs count="0"/>
  <tableStyles count="0" defaultTableStyle="TableStyleMedium9" defaultPivotStyle="PivotStyleLight16"/>
  <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Всего количество аварий  и остановочный дебит скв. (с нарастающим итогом).</a:t>
            </a:r>
          </a:p>
        </c:rich>
      </c:tx>
      <c:layout>
        <c:manualLayout>
          <c:xMode val="edge"/>
          <c:yMode val="edge"/>
          <c:x val="0.25495068448940744"/>
          <c:y val="2.9940119760479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72336312374516E-2"/>
          <c:y val="0.22155721012644194"/>
          <c:w val="0.79455493560182811"/>
          <c:h val="0.43712638754676547"/>
        </c:manualLayout>
      </c:layout>
      <c:barChart>
        <c:barDir val="col"/>
        <c:grouping val="clustered"/>
        <c:varyColors val="0"/>
        <c:ser>
          <c:idx val="2"/>
          <c:order val="2"/>
          <c:tx>
            <c:v>2008г. остановочный дебит, тн./сут</c:v>
          </c:tx>
          <c:spPr>
            <a:gradFill rotWithShape="0">
              <a:gsLst>
                <a:gs pos="0">
                  <a:srgbClr val="FF0000"/>
                </a:gs>
                <a:gs pos="100000">
                  <a:srgbClr val="FFFFFF"/>
                </a:gs>
              </a:gsLst>
              <a:lin ang="189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2"/>
              <c:pt idx="0">
                <c:v>январь</c:v>
              </c:pt>
              <c:pt idx="1">
                <c:v>февраль</c:v>
              </c:pt>
              <c:pt idx="2">
                <c:v>март</c:v>
              </c:pt>
              <c:pt idx="3">
                <c:v>апрель</c:v>
              </c:pt>
              <c:pt idx="4">
                <c:v>май</c:v>
              </c:pt>
              <c:pt idx="5">
                <c:v>июнь</c:v>
              </c:pt>
              <c:pt idx="6">
                <c:v>июль</c:v>
              </c:pt>
              <c:pt idx="7">
                <c:v>август</c:v>
              </c:pt>
              <c:pt idx="8">
                <c:v>сентябрь</c:v>
              </c:pt>
              <c:pt idx="9">
                <c:v>октябрь</c:v>
              </c:pt>
              <c:pt idx="10">
                <c:v>ноябрь</c:v>
              </c:pt>
              <c:pt idx="11">
                <c:v>декабрь</c:v>
              </c:pt>
            </c:strLit>
          </c:cat>
          <c:val>
            <c:numLit>
              <c:formatCode>\О\с\н\о\в\н\о\й</c:formatCode>
              <c:ptCount val="12"/>
              <c:pt idx="0">
                <c:v>254.29999999998199</c:v>
              </c:pt>
              <c:pt idx="1">
                <c:v>483.4</c:v>
              </c:pt>
              <c:pt idx="2">
                <c:v>633.77</c:v>
              </c:pt>
              <c:pt idx="3">
                <c:v>677.87</c:v>
              </c:pt>
              <c:pt idx="4">
                <c:v>760.87</c:v>
              </c:pt>
              <c:pt idx="5">
                <c:v>815.57</c:v>
              </c:pt>
              <c:pt idx="6">
                <c:v>853.27</c:v>
              </c:pt>
              <c:pt idx="7">
                <c:v>1028.32</c:v>
              </c:pt>
              <c:pt idx="8">
                <c:v>1064.12999999982</c:v>
              </c:pt>
              <c:pt idx="9">
                <c:v>1072.92</c:v>
              </c:pt>
              <c:pt idx="10">
                <c:v>1101.17999999982</c:v>
              </c:pt>
              <c:pt idx="11">
                <c:v>1196.67999999982</c:v>
              </c:pt>
            </c:numLit>
          </c:val>
        </c:ser>
        <c:ser>
          <c:idx val="3"/>
          <c:order val="3"/>
          <c:tx>
            <c:v>2009г. (факт 10 мес.) остановочный дебит, тн./сут</c:v>
          </c:tx>
          <c:spPr>
            <a:gradFill rotWithShape="0">
              <a:gsLst>
                <a:gs pos="0">
                  <a:srgbClr val="0000FF"/>
                </a:gs>
                <a:gs pos="100000">
                  <a:srgbClr val="FFFFFF"/>
                </a:gs>
              </a:gsLst>
              <a:lin ang="189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2"/>
              <c:pt idx="0">
                <c:v>январь</c:v>
              </c:pt>
              <c:pt idx="1">
                <c:v>февраль</c:v>
              </c:pt>
              <c:pt idx="2">
                <c:v>март</c:v>
              </c:pt>
              <c:pt idx="3">
                <c:v>апрель</c:v>
              </c:pt>
              <c:pt idx="4">
                <c:v>май</c:v>
              </c:pt>
              <c:pt idx="5">
                <c:v>июнь</c:v>
              </c:pt>
              <c:pt idx="6">
                <c:v>июль</c:v>
              </c:pt>
              <c:pt idx="7">
                <c:v>август</c:v>
              </c:pt>
              <c:pt idx="8">
                <c:v>сентябрь</c:v>
              </c:pt>
              <c:pt idx="9">
                <c:v>октябрь</c:v>
              </c:pt>
              <c:pt idx="10">
                <c:v>ноябрь</c:v>
              </c:pt>
              <c:pt idx="11">
                <c:v>декабрь</c:v>
              </c:pt>
            </c:strLit>
          </c:cat>
          <c:val>
            <c:numLit>
              <c:formatCode>\О\с\н\о\в\н\о\й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43680"/>
        <c:axId val="168745216"/>
      </c:barChart>
      <c:lineChart>
        <c:grouping val="standard"/>
        <c:varyColors val="0"/>
        <c:ser>
          <c:idx val="0"/>
          <c:order val="0"/>
          <c:tx>
            <c:v>2008г., скв.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2"/>
              <c:pt idx="0">
                <c:v>январь</c:v>
              </c:pt>
              <c:pt idx="1">
                <c:v>февраль</c:v>
              </c:pt>
              <c:pt idx="2">
                <c:v>март</c:v>
              </c:pt>
              <c:pt idx="3">
                <c:v>апрель</c:v>
              </c:pt>
              <c:pt idx="4">
                <c:v>май</c:v>
              </c:pt>
              <c:pt idx="5">
                <c:v>июнь</c:v>
              </c:pt>
              <c:pt idx="6">
                <c:v>июль</c:v>
              </c:pt>
              <c:pt idx="7">
                <c:v>август</c:v>
              </c:pt>
              <c:pt idx="8">
                <c:v>сентябрь</c:v>
              </c:pt>
              <c:pt idx="9">
                <c:v>октябрь</c:v>
              </c:pt>
              <c:pt idx="10">
                <c:v>ноябрь</c:v>
              </c:pt>
              <c:pt idx="11">
                <c:v>декабрь</c:v>
              </c:pt>
            </c:strLit>
          </c:cat>
          <c:val>
            <c:numLit>
              <c:formatCode>\О\с\н\о\в\н\о\й</c:formatCode>
              <c:ptCount val="12"/>
              <c:pt idx="0">
                <c:v>5</c:v>
              </c:pt>
              <c:pt idx="1">
                <c:v>12</c:v>
              </c:pt>
              <c:pt idx="2">
                <c:v>20</c:v>
              </c:pt>
              <c:pt idx="3">
                <c:v>22</c:v>
              </c:pt>
              <c:pt idx="4">
                <c:v>27</c:v>
              </c:pt>
              <c:pt idx="5">
                <c:v>33</c:v>
              </c:pt>
              <c:pt idx="6">
                <c:v>40</c:v>
              </c:pt>
              <c:pt idx="7">
                <c:v>48</c:v>
              </c:pt>
              <c:pt idx="8">
                <c:v>56</c:v>
              </c:pt>
              <c:pt idx="9">
                <c:v>66</c:v>
              </c:pt>
              <c:pt idx="10">
                <c:v>75</c:v>
              </c:pt>
              <c:pt idx="11">
                <c:v>83</c:v>
              </c:pt>
            </c:numLit>
          </c:val>
          <c:smooth val="0"/>
        </c:ser>
        <c:ser>
          <c:idx val="1"/>
          <c:order val="1"/>
          <c:tx>
            <c:v>2009г. (факт 10 мес.), скв.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FF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12"/>
              <c:pt idx="0">
                <c:v>январь</c:v>
              </c:pt>
              <c:pt idx="1">
                <c:v>февраль</c:v>
              </c:pt>
              <c:pt idx="2">
                <c:v>март</c:v>
              </c:pt>
              <c:pt idx="3">
                <c:v>апрель</c:v>
              </c:pt>
              <c:pt idx="4">
                <c:v>май</c:v>
              </c:pt>
              <c:pt idx="5">
                <c:v>июнь</c:v>
              </c:pt>
              <c:pt idx="6">
                <c:v>июль</c:v>
              </c:pt>
              <c:pt idx="7">
                <c:v>август</c:v>
              </c:pt>
              <c:pt idx="8">
                <c:v>сентябрь</c:v>
              </c:pt>
              <c:pt idx="9">
                <c:v>октябрь</c:v>
              </c:pt>
              <c:pt idx="10">
                <c:v>ноябрь</c:v>
              </c:pt>
              <c:pt idx="11">
                <c:v>декабрь</c:v>
              </c:pt>
            </c:strLit>
          </c:cat>
          <c:val>
            <c:numLit>
              <c:formatCode>\О\с\н\о\в\н\о\й</c:formatCode>
              <c:ptCount val="1"/>
              <c:pt idx="0">
                <c:v>0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731776"/>
        <c:axId val="168733312"/>
      </c:lineChart>
      <c:catAx>
        <c:axId val="168731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6873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33312"/>
        <c:scaling>
          <c:orientation val="minMax"/>
          <c:max val="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кол-во аварий, шт..</a:t>
                </a:r>
              </a:p>
            </c:rich>
          </c:tx>
          <c:layout>
            <c:manualLayout>
              <c:xMode val="edge"/>
              <c:yMode val="edge"/>
              <c:x val="3.7128734065080007E-2"/>
              <c:y val="0.27544941612837315"/>
            </c:manualLayout>
          </c:layout>
          <c:overlay val="0"/>
          <c:spPr>
            <a:noFill/>
            <a:ln w="25400">
              <a:noFill/>
            </a:ln>
          </c:spPr>
        </c:title>
        <c:numFmt formatCode="\О\с\н\о\в\н\о\й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68731776"/>
        <c:crosses val="autoZero"/>
        <c:crossBetween val="between"/>
        <c:majorUnit val="50"/>
        <c:minorUnit val="2"/>
      </c:valAx>
      <c:catAx>
        <c:axId val="168743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68745216"/>
        <c:crosses val="autoZero"/>
        <c:auto val="1"/>
        <c:lblAlgn val="ctr"/>
        <c:lblOffset val="100"/>
        <c:noMultiLvlLbl val="0"/>
      </c:catAx>
      <c:valAx>
        <c:axId val="168745216"/>
        <c:scaling>
          <c:orientation val="minMax"/>
          <c:max val="6000"/>
          <c:min val="-15000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остановочный дебет скважин, т/сут.</a:t>
                </a:r>
              </a:p>
            </c:rich>
          </c:tx>
          <c:layout>
            <c:manualLayout>
              <c:xMode val="edge"/>
              <c:yMode val="edge"/>
              <c:x val="0.94678271865954011"/>
              <c:y val="0.17964103289484024"/>
            </c:manualLayout>
          </c:layout>
          <c:overlay val="0"/>
          <c:spPr>
            <a:noFill/>
            <a:ln w="25400">
              <a:noFill/>
            </a:ln>
          </c:spPr>
        </c:title>
        <c:numFmt formatCode="\О\с\н\о\в\н\о\й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FFFFFF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68743680"/>
        <c:crosses val="max"/>
        <c:crossBetween val="between"/>
        <c:majorUnit val="20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2735257214554582E-3"/>
          <c:y val="0.75748628726798362"/>
          <c:w val="0.87703889585947303"/>
          <c:h val="0.1347308532541217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311" r="0.75000000000000311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ru-RU"/>
              <a:t>Востановленный остановочный дебит скважин тн/сут.</a:t>
            </a:r>
          </a:p>
        </c:rich>
      </c:tx>
      <c:layout>
        <c:manualLayout>
          <c:xMode val="edge"/>
          <c:yMode val="edge"/>
          <c:x val="0.13281277340332456"/>
          <c:y val="3.32326283987915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052134328547996"/>
          <c:y val="0.20543836952176547"/>
          <c:w val="0.65625166893429865"/>
          <c:h val="0.51057477131144258"/>
        </c:manualLayout>
      </c:layout>
      <c:barChart>
        <c:barDir val="col"/>
        <c:grouping val="stacked"/>
        <c:varyColors val="0"/>
        <c:ser>
          <c:idx val="0"/>
          <c:order val="0"/>
          <c:tx>
            <c:v> скв. ликвидированы авария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2"/>
              <c:pt idx="0">
                <c:v>2008г. (факт 10 мес.)</c:v>
              </c:pt>
              <c:pt idx="1">
                <c:v>2009г. ( факт 10 мес.)</c:v>
              </c:pt>
            </c:strLit>
          </c:cat>
          <c:val>
            <c:numLit>
              <c:formatCode>\О\с\н\о\в\н\о\й</c:formatCode>
              <c:ptCount val="2"/>
              <c:pt idx="0">
                <c:v>57</c:v>
              </c:pt>
              <c:pt idx="1">
                <c:v>47</c:v>
              </c:pt>
            </c:numLit>
          </c:val>
        </c:ser>
        <c:ser>
          <c:idx val="1"/>
          <c:order val="1"/>
          <c:tx>
            <c:v> скв. не ликвидированы авария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Lit>
              <c:ptCount val="2"/>
              <c:pt idx="0">
                <c:v>2008г. (факт 10 мес.)</c:v>
              </c:pt>
              <c:pt idx="1">
                <c:v>2009г. ( факт 10 мес.)</c:v>
              </c:pt>
            </c:strLit>
          </c:cat>
          <c:val>
            <c:numLit>
              <c:formatCode>\О\с\н\о\в\н\о\й</c:formatCode>
              <c:ptCount val="2"/>
              <c:pt idx="0">
                <c:v>9</c:v>
              </c:pt>
              <c:pt idx="1">
                <c:v>21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8796160"/>
        <c:axId val="168797696"/>
      </c:barChart>
      <c:barChart>
        <c:barDir val="col"/>
        <c:grouping val="clustered"/>
        <c:varyColors val="0"/>
        <c:ser>
          <c:idx val="2"/>
          <c:order val="2"/>
          <c:tx>
            <c:v>востановленный остановочный дебит, тн/сут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Lit>
              <c:formatCode>\О\с\н\о\в\н\о\й</c:formatCode>
              <c:ptCount val="2"/>
              <c:pt idx="0">
                <c:v>821.81638554216795</c:v>
              </c:pt>
              <c:pt idx="1">
                <c:v>340.87026470588199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99616"/>
        <c:axId val="168805504"/>
      </c:barChart>
      <c:catAx>
        <c:axId val="168796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6879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797696"/>
        <c:scaling>
          <c:orientation val="minMax"/>
          <c:max val="1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скважины</a:t>
                </a:r>
              </a:p>
            </c:rich>
          </c:tx>
          <c:layout>
            <c:manualLayout>
              <c:xMode val="edge"/>
              <c:yMode val="edge"/>
              <c:x val="7.2916940069991248E-2"/>
              <c:y val="0.36858069478475308"/>
            </c:manualLayout>
          </c:layout>
          <c:overlay val="0"/>
          <c:spPr>
            <a:noFill/>
            <a:ln w="25400">
              <a:noFill/>
            </a:ln>
          </c:spPr>
        </c:title>
        <c:numFmt formatCode="\О\с\н\о\в\н\о\й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68796160"/>
        <c:crosses val="autoZero"/>
        <c:crossBetween val="between"/>
        <c:majorUnit val="50"/>
        <c:minorUnit val="5"/>
      </c:valAx>
      <c:catAx>
        <c:axId val="168799616"/>
        <c:scaling>
          <c:orientation val="minMax"/>
        </c:scaling>
        <c:delete val="1"/>
        <c:axPos val="b"/>
        <c:majorTickMark val="out"/>
        <c:minorTickMark val="none"/>
        <c:tickLblPos val="none"/>
        <c:crossAx val="168805504"/>
        <c:crosses val="autoZero"/>
        <c:auto val="1"/>
        <c:lblAlgn val="ctr"/>
        <c:lblOffset val="100"/>
        <c:noMultiLvlLbl val="0"/>
      </c:catAx>
      <c:valAx>
        <c:axId val="168805504"/>
        <c:scaling>
          <c:orientation val="minMax"/>
          <c:max val="2000"/>
          <c:min val="-5000"/>
        </c:scaling>
        <c:delete val="0"/>
        <c:axPos val="r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 Cyr"/>
                    <a:ea typeface="Arial Cyr"/>
                    <a:cs typeface="Arial Cyr"/>
                  </a:defRPr>
                </a:pPr>
                <a:r>
                  <a:rPr lang="ru-RU"/>
                  <a:t>тн/сут.</a:t>
                </a:r>
              </a:p>
            </c:rich>
          </c:tx>
          <c:layout>
            <c:manualLayout>
              <c:xMode val="edge"/>
              <c:yMode val="edge"/>
              <c:x val="0.92187746062992126"/>
              <c:y val="0.39879217514729087"/>
            </c:manualLayout>
          </c:layout>
          <c:overlay val="0"/>
          <c:spPr>
            <a:noFill/>
            <a:ln w="25400">
              <a:noFill/>
            </a:ln>
          </c:spPr>
        </c:title>
        <c:numFmt formatCode="\О\с\н\о\в\н\о\й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1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ru-RU"/>
          </a:p>
        </c:txPr>
        <c:crossAx val="168799616"/>
        <c:crosses val="max"/>
        <c:crossBetween val="between"/>
        <c:majorUnit val="10000"/>
        <c:minorUnit val="36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7187554680664918"/>
          <c:y val="0.80966894243959686"/>
          <c:w val="0.73177274715660545"/>
          <c:h val="0.172205755247361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yr"/>
              <a:ea typeface="Arial Cyr"/>
              <a:cs typeface="Arial Cyr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1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ru-RU"/>
    </a:p>
  </c:txPr>
  <c:printSettings>
    <c:headerFooter alignWithMargins="0"/>
    <c:pageMargins b="1" l="0.75000000000000311" r="0.750000000000003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ru-RU"/>
              <a:t>Всего количество аварий  и остановочный дебит скв. (с нарастающим итогом).</a:t>
            </a:r>
          </a:p>
        </c:rich>
      </c:tx>
      <c:layout>
        <c:manualLayout>
          <c:xMode val="edge"/>
          <c:yMode val="edge"/>
          <c:x val="0.24628722538917264"/>
          <c:y val="2.9940119760479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899682865865107E-2"/>
          <c:y val="0.16367296902258474"/>
          <c:w val="0.82425792384862551"/>
          <c:h val="0.52994089449162463"/>
        </c:manualLayout>
      </c:layout>
      <c:barChart>
        <c:barDir val="col"/>
        <c:grouping val="clustered"/>
        <c:varyColors val="0"/>
        <c:ser>
          <c:idx val="2"/>
          <c:order val="2"/>
          <c:tx>
            <c:strRef>
              <c:f>'аварии за отчетный месяц'!$B$59:$B$61</c:f>
              <c:strCache>
                <c:ptCount val="1"/>
                <c:pt idx="0">
                  <c:v>2017г. остановочный дебит, т/сут</c:v>
                </c:pt>
              </c:strCache>
            </c:strRef>
          </c:tx>
          <c:spPr>
            <a:gradFill>
              <a:gsLst>
                <a:gs pos="0">
                  <a:srgbClr val="FF0000"/>
                </a:gs>
                <a:gs pos="100000">
                  <a:srgbClr val="FFFFFF"/>
                </a:gs>
              </a:gsLst>
              <a:lin ang="18900000" scaled="1"/>
            </a:gradFill>
            <a:ln>
              <a:solidFill>
                <a:srgbClr val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'аварии за отчетный месяц'!$C$59:$N$59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'аварии за отчетный месяц'!$B$62:$B$64</c:f>
              <c:strCache>
                <c:ptCount val="1"/>
                <c:pt idx="0">
                  <c:v>2018г. остановочный дебит, т/сут</c:v>
                </c:pt>
              </c:strCache>
            </c:strRef>
          </c:tx>
          <c:spPr>
            <a:gradFill>
              <a:gsLst>
                <a:gs pos="0">
                  <a:srgbClr val="0000FF"/>
                </a:gs>
                <a:gs pos="100000">
                  <a:srgbClr val="FFFFFF"/>
                </a:gs>
              </a:gsLst>
              <a:lin ang="18900000" scaled="1"/>
            </a:gradFill>
            <a:ln>
              <a:solidFill>
                <a:srgbClr val="000000"/>
              </a:solidFill>
            </a:ln>
          </c:spPr>
          <c:invertIfNegative val="0"/>
          <c:dLbls>
            <c:dLbl>
              <c:idx val="4"/>
              <c:layout>
                <c:manualLayout>
                  <c:x val="3.3458803847762441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'аварии за отчетный месяц'!$C$62:$N$62</c:f>
              <c:numCache>
                <c:formatCode>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653184"/>
        <c:axId val="168654720"/>
      </c:barChart>
      <c:lineChart>
        <c:grouping val="standard"/>
        <c:varyColors val="0"/>
        <c:ser>
          <c:idx val="0"/>
          <c:order val="0"/>
          <c:tx>
            <c:strRef>
              <c:f>'аварии за отчетный месяц'!$B$5</c:f>
              <c:strCache>
                <c:ptCount val="1"/>
                <c:pt idx="0">
                  <c:v>2017г. скв.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FF0000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ru-RU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'аварии за отчетный месяц'!$C$5:$N$5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tx>
            <c:strRef>
              <c:f>'аварии за отчетный месяц'!$B$7</c:f>
              <c:strCache>
                <c:ptCount val="1"/>
                <c:pt idx="0">
                  <c:v>2018г. скв.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triangle"/>
            <c:size val="7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dLbls>
            <c:dLbl>
              <c:idx val="0"/>
              <c:layout>
                <c:manualLayout>
                  <c:x val="3.300330033003315E-5"/>
                  <c:y val="2.756502742546421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6831683168316883E-3"/>
                  <c:y val="2.756502742546421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4.9834983498350336E-3"/>
                  <c:y val="7.60494758514469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ru-RU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'аварии за отчетный месяц'!$C$7:$N$7</c:f>
              <c:numCache>
                <c:formatCode>General</c:formatCode>
                <c:ptCount val="12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645376"/>
        <c:axId val="168646912"/>
      </c:lineChart>
      <c:catAx>
        <c:axId val="168645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/>
        <c:numFmt formatCode="\О\с\н\о\в\н\о\й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ru-RU"/>
          </a:p>
        </c:txPr>
        <c:crossAx val="168646912"/>
        <c:crosses val="autoZero"/>
        <c:auto val="1"/>
        <c:lblAlgn val="ctr"/>
        <c:lblOffset val="100"/>
        <c:tickLblSkip val="1"/>
        <c:tickMarkSkip val="3"/>
        <c:noMultiLvlLbl val="0"/>
      </c:catAx>
      <c:valAx>
        <c:axId val="16864691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entury Gothic"/>
                    <a:ea typeface="Century Gothic"/>
                    <a:cs typeface="Century Gothic"/>
                  </a:defRPr>
                </a:pPr>
                <a:r>
                  <a:rPr lang="ru-RU"/>
                  <a:t>кол-во аварий, скв.</a:t>
                </a:r>
              </a:p>
            </c:rich>
          </c:tx>
          <c:layout>
            <c:manualLayout>
              <c:xMode val="edge"/>
              <c:yMode val="edge"/>
              <c:x val="3.6716163302673736E-2"/>
              <c:y val="0.251497320319989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68645376"/>
        <c:crosses val="autoZero"/>
        <c:crossBetween val="between"/>
      </c:valAx>
      <c:catAx>
        <c:axId val="168653184"/>
        <c:scaling>
          <c:orientation val="minMax"/>
        </c:scaling>
        <c:delete val="1"/>
        <c:axPos val="b"/>
        <c:majorTickMark val="out"/>
        <c:minorTickMark val="none"/>
        <c:tickLblPos val="none"/>
        <c:crossAx val="168654720"/>
        <c:crossesAt val="0"/>
        <c:auto val="1"/>
        <c:lblAlgn val="ctr"/>
        <c:lblOffset val="100"/>
        <c:noMultiLvlLbl val="0"/>
      </c:catAx>
      <c:valAx>
        <c:axId val="168654720"/>
        <c:scaling>
          <c:orientation val="minMax"/>
        </c:scaling>
        <c:delete val="0"/>
        <c:axPos val="r"/>
        <c:numFmt formatCode="0" sourceLinked="1"/>
        <c:majorTickMark val="out"/>
        <c:minorTickMark val="none"/>
        <c:tickLblPos val="none"/>
        <c:crossAx val="168653184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9573400250941028"/>
          <c:y val="0.82035928143712578"/>
          <c:w val="0.63739021329987455"/>
          <c:h val="0.1197604790419161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Century Gothic"/>
              <a:ea typeface="Century Gothic"/>
              <a:cs typeface="Century Gothic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ru-RU"/>
    </a:p>
  </c:txPr>
  <c:printSettings>
    <c:headerFooter alignWithMargins="0"/>
    <c:pageMargins b="1" l="0.75000000000000311" r="0.75000000000000311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ru-RU"/>
              <a:t>Аварийность 201</a:t>
            </a:r>
            <a:r>
              <a:rPr lang="en-US"/>
              <a:t>9</a:t>
            </a:r>
            <a:r>
              <a:rPr lang="ru-RU"/>
              <a:t>г.</a:t>
            </a:r>
          </a:p>
        </c:rich>
      </c:tx>
      <c:layout>
        <c:manualLayout>
          <c:xMode val="edge"/>
          <c:yMode val="edge"/>
          <c:x val="0.14489336101395875"/>
          <c:y val="3.180212014134275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064148168595244"/>
          <c:y val="0.17667875006685838"/>
          <c:w val="0.47981053273750002"/>
          <c:h val="0.71378215027010794"/>
        </c:manualLayout>
      </c:layout>
      <c:pieChart>
        <c:varyColors val="1"/>
        <c:ser>
          <c:idx val="0"/>
          <c:order val="0"/>
          <c:explosion val="1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'аварии за отчетный месяц'!$C$79:$J$79</c:f>
              <c:strCache>
                <c:ptCount val="8"/>
                <c:pt idx="0">
                  <c:v>с геоф. приборами и оборудованием  скв.</c:v>
                </c:pt>
                <c:pt idx="1">
                  <c:v>с подвесными/техн. патрубками и переводниками  скв.</c:v>
                </c:pt>
                <c:pt idx="2">
                  <c:v>с техн.инструментом и обор, используемым в процессе ТКРС/освоения  скв.</c:v>
                </c:pt>
                <c:pt idx="3">
                  <c:v>с элементами погружного оборудования УЭЦН  скв.</c:v>
                </c:pt>
                <c:pt idx="4">
                  <c:v>обрыв, расчленение бур. труб и эл. Бур. колонны или НКТ  скв.</c:v>
                </c:pt>
                <c:pt idx="5">
                  <c:v>падение в скважину посторонних предметов  скв.</c:v>
                </c:pt>
                <c:pt idx="6">
                  <c:v>прихват инструмента (потеря подвижности инструмента)  скв.</c:v>
                </c:pt>
                <c:pt idx="7">
                  <c:v>прочие аварии  скв.</c:v>
                </c:pt>
              </c:strCache>
            </c:strRef>
          </c:cat>
          <c:val>
            <c:numRef>
              <c:f>'аварии за отчетный месяц'!$C$78:$J$78</c:f>
              <c:numCache>
                <c:formatCode>0</c:formatCode>
                <c:ptCount val="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608150822002353"/>
          <c:y val="1.03104758963953E-2"/>
          <c:w val="0.3396679571823118"/>
          <c:h val="0.983115639956770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Century Gothic"/>
              <a:ea typeface="Century Gothic"/>
              <a:cs typeface="Century Gothic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ru-RU"/>
    </a:p>
  </c:txPr>
  <c:printSettings>
    <c:headerFooter alignWithMargins="0"/>
    <c:pageMargins b="1" l="0.75000000000000311" r="0.75000000000000311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ru-RU"/>
              <a:t>Аварийность 2018г. </a:t>
            </a:r>
          </a:p>
        </c:rich>
      </c:tx>
      <c:layout>
        <c:manualLayout>
          <c:xMode val="edge"/>
          <c:yMode val="edge"/>
          <c:x val="0.13582915771892151"/>
          <c:y val="3.403755868544600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97326203208556"/>
          <c:y val="0.15845070422535221"/>
          <c:w val="0.54812834224598961"/>
          <c:h val="0.721830985915493"/>
        </c:manualLayout>
      </c:layout>
      <c:pieChart>
        <c:varyColors val="1"/>
        <c:ser>
          <c:idx val="1"/>
          <c:order val="0"/>
          <c:explosion val="2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'аварии за отчетный месяц'!$C$77:$J$77</c:f>
              <c:strCache>
                <c:ptCount val="8"/>
                <c:pt idx="0">
                  <c:v>с геоф. приборами и оборудованием  скв.</c:v>
                </c:pt>
                <c:pt idx="1">
                  <c:v>с подвесными/техн. патрубками и переводниками  скв.</c:v>
                </c:pt>
                <c:pt idx="2">
                  <c:v>с техн.инструментом и обор, используемым в процессе ТКРС/освоения  скв.</c:v>
                </c:pt>
                <c:pt idx="3">
                  <c:v>с элементами погружного оборудования УЭЦН  скв.</c:v>
                </c:pt>
                <c:pt idx="4">
                  <c:v>обрыв, расчленение бур. труб и эл. Бур. колонны или НКТ  скв.</c:v>
                </c:pt>
                <c:pt idx="5">
                  <c:v>падение в скважину посторонних предметов  скв.</c:v>
                </c:pt>
                <c:pt idx="6">
                  <c:v>прихват инструмента (потеря подвижности инструмента)  скв.</c:v>
                </c:pt>
                <c:pt idx="7">
                  <c:v>прочие аварии  скв.</c:v>
                </c:pt>
              </c:strCache>
            </c:strRef>
          </c:cat>
          <c:val>
            <c:numRef>
              <c:f>'аварии за отчетный месяц'!$C$76:$J$76</c:f>
              <c:numCache>
                <c:formatCode>0</c:formatCode>
                <c:ptCount val="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251336898395721"/>
          <c:y val="1.4319335083114606E-2"/>
          <c:w val="0.29679144385026734"/>
          <c:h val="0.9787690288713911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Century Gothic"/>
              <a:ea typeface="Century Gothic"/>
              <a:cs typeface="Century Gothic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ru-RU"/>
    </a:p>
  </c:txPr>
  <c:printSettings>
    <c:headerFooter alignWithMargins="0"/>
    <c:pageMargins b="1" l="0.75000000000000311" r="0.75000000000000311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r>
              <a:rPr lang="ru-RU"/>
              <a:t>Восстановленный остановочный дебит скважин тн/сут.</a:t>
            </a:r>
          </a:p>
        </c:rich>
      </c:tx>
      <c:layout>
        <c:manualLayout>
          <c:xMode val="edge"/>
          <c:yMode val="edge"/>
          <c:x val="0.21478891723041663"/>
          <c:y val="3.62537764350453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309939368827227E-2"/>
          <c:y val="0.16616338711319231"/>
          <c:w val="0.82218380538192959"/>
          <c:h val="0.422961349015396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'аварии за отчетный месяц'!$O$5</c:f>
              <c:strCache>
                <c:ptCount val="1"/>
                <c:pt idx="0">
                  <c:v> скв. ликвидированы авария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CCCCFF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'аварии за отчетный месяц'!$P$4:$U$4</c:f>
              <c:strCache>
                <c:ptCount val="3"/>
                <c:pt idx="0">
                  <c:v>2017г</c:v>
                </c:pt>
                <c:pt idx="1">
                  <c:v>2018г</c:v>
                </c:pt>
                <c:pt idx="2">
                  <c:v>2019г</c:v>
                </c:pt>
              </c:strCache>
            </c:strRef>
          </c:cat>
          <c:val>
            <c:numRef>
              <c:f>'аварии за отчетный месяц'!$P$5:$U$5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'аварии за отчетный месяц'!$O$6</c:f>
              <c:strCache>
                <c:ptCount val="1"/>
                <c:pt idx="0">
                  <c:v> скв. не ликвидированы авария</c:v>
                </c:pt>
              </c:strCache>
            </c:strRef>
          </c:tx>
          <c:spPr>
            <a:gradFill rotWithShape="0">
              <a:gsLst>
                <a:gs pos="0">
                  <a:srgbClr val="FFFFFF"/>
                </a:gs>
                <a:gs pos="100000">
                  <a:srgbClr val="FF8080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entury Gothic"/>
                    <a:ea typeface="Century Gothic"/>
                    <a:cs typeface="Century Gothic"/>
                  </a:defRPr>
                </a:pPr>
                <a:endParaRPr lang="ru-R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'аварии за отчетный месяц'!$P$4:$U$4</c:f>
              <c:strCache>
                <c:ptCount val="3"/>
                <c:pt idx="0">
                  <c:v>2017г</c:v>
                </c:pt>
                <c:pt idx="1">
                  <c:v>2018г</c:v>
                </c:pt>
                <c:pt idx="2">
                  <c:v>2019г</c:v>
                </c:pt>
              </c:strCache>
            </c:strRef>
          </c:cat>
          <c:val>
            <c:numRef>
              <c:f>'аварии за отчетный месяц'!$P$6:$U$6</c:f>
              <c:numCache>
                <c:formatCode>General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9932288"/>
        <c:axId val="169933824"/>
      </c:barChart>
      <c:barChart>
        <c:barDir val="col"/>
        <c:grouping val="clustered"/>
        <c:varyColors val="0"/>
        <c:ser>
          <c:idx val="2"/>
          <c:order val="2"/>
          <c:tx>
            <c:strRef>
              <c:f>'аварии за отчетный месяц'!$O$7</c:f>
              <c:strCache>
                <c:ptCount val="1"/>
                <c:pt idx="0">
                  <c:v>восстановленный остановочный дебит, т/сут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'аварии за отчетный месяц'!$P$7:$U$7</c:f>
              <c:numCache>
                <c:formatCode>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411136"/>
        <c:axId val="170412672"/>
      </c:barChart>
      <c:catAx>
        <c:axId val="1699322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\О\с\н\о\в\н\о\й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Century Gothic"/>
                <a:ea typeface="Century Gothic"/>
                <a:cs typeface="Century Gothic"/>
              </a:defRPr>
            </a:pPr>
            <a:endParaRPr lang="ru-RU"/>
          </a:p>
        </c:txPr>
        <c:crossAx val="16993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33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entury Gothic"/>
                    <a:ea typeface="Century Gothic"/>
                    <a:cs typeface="Century Gothic"/>
                  </a:defRPr>
                </a:pPr>
                <a:r>
                  <a:rPr lang="ru-RU"/>
                  <a:t>скважины</a:t>
                </a:r>
              </a:p>
            </c:rich>
          </c:tx>
          <c:layout>
            <c:manualLayout>
              <c:xMode val="edge"/>
              <c:yMode val="edge"/>
              <c:x val="8.8028169014084511E-3"/>
              <c:y val="0.2870093806250049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69932288"/>
        <c:crosses val="autoZero"/>
        <c:crossBetween val="between"/>
      </c:valAx>
      <c:catAx>
        <c:axId val="170411136"/>
        <c:scaling>
          <c:orientation val="minMax"/>
        </c:scaling>
        <c:delete val="1"/>
        <c:axPos val="b"/>
        <c:majorTickMark val="out"/>
        <c:minorTickMark val="none"/>
        <c:tickLblPos val="none"/>
        <c:crossAx val="170412672"/>
        <c:crosses val="autoZero"/>
        <c:auto val="1"/>
        <c:lblAlgn val="ctr"/>
        <c:lblOffset val="100"/>
        <c:noMultiLvlLbl val="0"/>
      </c:catAx>
      <c:valAx>
        <c:axId val="170412672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Century Gothic"/>
                    <a:ea typeface="Century Gothic"/>
                    <a:cs typeface="Century Gothic"/>
                  </a:defRPr>
                </a:pPr>
                <a:r>
                  <a:rPr lang="ru-RU"/>
                  <a:t>т/сут</a:t>
                </a:r>
              </a:p>
            </c:rich>
          </c:tx>
          <c:layout>
            <c:manualLayout>
              <c:xMode val="edge"/>
              <c:yMode val="edge"/>
              <c:x val="0.93838102103434251"/>
              <c:y val="0.3232634742409464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70411136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7781708624450113"/>
          <c:y val="0.7280976282798487"/>
          <c:w val="0.64260618831096827"/>
          <c:h val="0.2175229757911680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Century Gothic"/>
              <a:ea typeface="Century Gothic"/>
              <a:cs typeface="Century Gothic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1" i="0" u="none" strike="noStrike" baseline="0">
          <a:solidFill>
            <a:srgbClr val="000000"/>
          </a:solidFill>
          <a:latin typeface="Century Gothic"/>
          <a:ea typeface="Century Gothic"/>
          <a:cs typeface="Century Gothic"/>
        </a:defRPr>
      </a:pPr>
      <a:endParaRPr lang="ru-RU"/>
    </a:p>
  </c:txPr>
  <c:printSettings>
    <c:headerFooter alignWithMargins="0"/>
    <c:pageMargins b="1" l="0.75000000000000311" r="0.750000000000003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14</xdr:row>
      <xdr:rowOff>38100</xdr:rowOff>
    </xdr:from>
    <xdr:to>
      <xdr:col>13</xdr:col>
      <xdr:colOff>514350</xdr:colOff>
      <xdr:row>36</xdr:row>
      <xdr:rowOff>76200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590550</xdr:colOff>
      <xdr:row>14</xdr:row>
      <xdr:rowOff>38100</xdr:rowOff>
    </xdr:from>
    <xdr:to>
      <xdr:col>16</xdr:col>
      <xdr:colOff>1114425</xdr:colOff>
      <xdr:row>36</xdr:row>
      <xdr:rowOff>47625</xdr:rowOff>
    </xdr:to>
    <xdr:graphicFrame macro="">
      <xdr:nvGraphicFramePr>
        <xdr:cNvPr id="3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95250</xdr:colOff>
      <xdr:row>14</xdr:row>
      <xdr:rowOff>47625</xdr:rowOff>
    </xdr:from>
    <xdr:to>
      <xdr:col>13</xdr:col>
      <xdr:colOff>504825</xdr:colOff>
      <xdr:row>36</xdr:row>
      <xdr:rowOff>85725</xdr:rowOff>
    </xdr:to>
    <xdr:graphicFrame macro="">
      <xdr:nvGraphicFramePr>
        <xdr:cNvPr id="4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1019175</xdr:colOff>
      <xdr:row>37</xdr:row>
      <xdr:rowOff>1</xdr:rowOff>
    </xdr:from>
    <xdr:to>
      <xdr:col>6</xdr:col>
      <xdr:colOff>304800</xdr:colOff>
      <xdr:row>49</xdr:row>
      <xdr:rowOff>104775</xdr:rowOff>
    </xdr:to>
    <xdr:graphicFrame macro="">
      <xdr:nvGraphicFramePr>
        <xdr:cNvPr id="5" name="Диаграмма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333375</xdr:colOff>
      <xdr:row>36</xdr:row>
      <xdr:rowOff>142874</xdr:rowOff>
    </xdr:from>
    <xdr:to>
      <xdr:col>13</xdr:col>
      <xdr:colOff>590550</xdr:colOff>
      <xdr:row>49</xdr:row>
      <xdr:rowOff>114299</xdr:rowOff>
    </xdr:to>
    <xdr:graphicFrame macro="">
      <xdr:nvGraphicFramePr>
        <xdr:cNvPr id="6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590550</xdr:colOff>
      <xdr:row>14</xdr:row>
      <xdr:rowOff>38100</xdr:rowOff>
    </xdr:from>
    <xdr:to>
      <xdr:col>19</xdr:col>
      <xdr:colOff>866775</xdr:colOff>
      <xdr:row>36</xdr:row>
      <xdr:rowOff>47625</xdr:rowOff>
    </xdr:to>
    <xdr:graphicFrame macro="">
      <xdr:nvGraphicFramePr>
        <xdr:cNvPr id="7" name="Диаграмма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"/>
  <sheetViews>
    <sheetView tabSelected="1" workbookViewId="0">
      <selection activeCell="B9" sqref="B9"/>
    </sheetView>
  </sheetViews>
  <sheetFormatPr defaultRowHeight="12.75" x14ac:dyDescent="0.2"/>
  <cols>
    <col min="8" max="8" width="78.28515625" customWidth="1"/>
  </cols>
  <sheetData>
    <row r="1" spans="1:8" ht="20.25" customHeight="1" x14ac:dyDescent="0.25">
      <c r="A1" s="81" t="s">
        <v>47</v>
      </c>
      <c r="B1" s="82"/>
      <c r="C1" s="82"/>
      <c r="D1" s="82"/>
      <c r="E1" s="82"/>
      <c r="F1" s="82"/>
      <c r="G1" s="82"/>
      <c r="H1" s="82"/>
    </row>
    <row r="2" spans="1:8" ht="14.25" customHeight="1" x14ac:dyDescent="0.25">
      <c r="A2" s="80" t="s">
        <v>48</v>
      </c>
      <c r="B2" s="1"/>
      <c r="C2" s="1"/>
      <c r="D2" s="1"/>
      <c r="E2" s="1"/>
      <c r="F2" s="1"/>
      <c r="G2" s="1"/>
      <c r="H2" s="1"/>
    </row>
    <row r="4" spans="1:8" x14ac:dyDescent="0.2">
      <c r="A4" s="2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92"/>
  <sheetViews>
    <sheetView workbookViewId="0">
      <selection activeCell="Y18" sqref="Y18"/>
    </sheetView>
  </sheetViews>
  <sheetFormatPr defaultRowHeight="11.25" x14ac:dyDescent="0.2"/>
  <cols>
    <col min="1" max="1" width="20.5703125" style="3" customWidth="1"/>
    <col min="2" max="2" width="16.5703125" style="3" customWidth="1"/>
    <col min="3" max="7" width="8.42578125" style="3" customWidth="1"/>
    <col min="8" max="8" width="6.85546875" style="3" customWidth="1"/>
    <col min="9" max="13" width="8.42578125" style="3" customWidth="1"/>
    <col min="14" max="14" width="9" style="3" customWidth="1"/>
    <col min="15" max="15" width="28.140625" style="3" customWidth="1"/>
    <col min="16" max="18" width="13.28515625" style="3" hidden="1" customWidth="1"/>
    <col min="19" max="21" width="13.28515625" style="3" customWidth="1"/>
    <col min="22" max="16384" width="9.140625" style="3"/>
  </cols>
  <sheetData>
    <row r="1" spans="2:22" x14ac:dyDescent="0.2">
      <c r="K1" s="4"/>
      <c r="L1" s="4"/>
      <c r="Q1" s="5"/>
    </row>
    <row r="2" spans="2:22" ht="20.25" x14ac:dyDescent="0.3">
      <c r="B2" s="88" t="s">
        <v>0</v>
      </c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</row>
    <row r="3" spans="2:22" ht="15.75" thickBot="1" x14ac:dyDescent="0.3">
      <c r="P3" s="5">
        <v>12</v>
      </c>
      <c r="Q3" s="5">
        <v>12</v>
      </c>
      <c r="R3" s="5">
        <v>6</v>
      </c>
      <c r="S3" s="6"/>
      <c r="T3" s="7"/>
      <c r="U3" s="7"/>
    </row>
    <row r="4" spans="2:22" ht="37.5" customHeight="1" thickBot="1" x14ac:dyDescent="0.25">
      <c r="B4" s="8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9" t="s">
        <v>11</v>
      </c>
      <c r="M4" s="9" t="s">
        <v>12</v>
      </c>
      <c r="N4" s="10" t="s">
        <v>13</v>
      </c>
      <c r="O4" s="11"/>
      <c r="P4" s="12" t="s">
        <v>14</v>
      </c>
      <c r="Q4" s="12" t="s">
        <v>15</v>
      </c>
      <c r="R4" s="12" t="s">
        <v>16</v>
      </c>
      <c r="S4" s="12" t="s">
        <v>17</v>
      </c>
      <c r="T4" s="12" t="s">
        <v>18</v>
      </c>
      <c r="U4" s="12" t="s">
        <v>19</v>
      </c>
    </row>
    <row r="5" spans="2:22" ht="23.25" customHeight="1" x14ac:dyDescent="0.2">
      <c r="B5" s="13" t="s">
        <v>20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5" t="s">
        <v>21</v>
      </c>
      <c r="P5" s="16">
        <f>N5-P6</f>
        <v>-53</v>
      </c>
      <c r="Q5" s="17">
        <f>N7-Q6</f>
        <v>-20</v>
      </c>
      <c r="R5" s="18">
        <f>M9-R6</f>
        <v>-20</v>
      </c>
      <c r="S5" s="18">
        <f>N5-S6</f>
        <v>0</v>
      </c>
      <c r="T5" s="18">
        <f>N7-T6</f>
        <v>0</v>
      </c>
      <c r="U5" s="18">
        <f>N9-U6</f>
        <v>0</v>
      </c>
      <c r="V5" s="19"/>
    </row>
    <row r="6" spans="2:22" ht="18.75" customHeight="1" x14ac:dyDescent="0.2">
      <c r="B6" s="13">
        <v>2017</v>
      </c>
      <c r="C6" s="20"/>
      <c r="D6" s="21"/>
      <c r="E6" s="21"/>
      <c r="F6" s="21"/>
      <c r="G6" s="21"/>
      <c r="H6" s="21"/>
      <c r="I6" s="21"/>
      <c r="J6" s="21"/>
      <c r="K6" s="21"/>
      <c r="L6" s="21"/>
      <c r="M6" s="21"/>
      <c r="N6" s="22"/>
      <c r="O6" s="23" t="s">
        <v>22</v>
      </c>
      <c r="P6" s="24">
        <v>53</v>
      </c>
      <c r="Q6" s="25">
        <v>20</v>
      </c>
      <c r="R6" s="26">
        <v>20</v>
      </c>
      <c r="S6" s="26"/>
      <c r="T6" s="26"/>
      <c r="U6" s="26"/>
    </row>
    <row r="7" spans="2:22" ht="22.5" x14ac:dyDescent="0.2">
      <c r="B7" s="13" t="s">
        <v>23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3" t="s">
        <v>24</v>
      </c>
      <c r="P7" s="25" t="e">
        <f>N53/N5*P5</f>
        <v>#DIV/0!</v>
      </c>
      <c r="Q7" s="25" t="e">
        <f>N56/N7*Q5</f>
        <v>#DIV/0!</v>
      </c>
      <c r="R7" s="28" t="e">
        <f>M59/M9*R5</f>
        <v>#DIV/0!</v>
      </c>
      <c r="S7" s="28" t="e">
        <f>N59/N5*S5</f>
        <v>#DIV/0!</v>
      </c>
      <c r="T7" s="28" t="e">
        <f>N62/N7*T5</f>
        <v>#DIV/0!</v>
      </c>
      <c r="U7" s="28" t="e">
        <f>N65/N9*U5</f>
        <v>#DIV/0!</v>
      </c>
    </row>
    <row r="8" spans="2:22" ht="23.25" thickBot="1" x14ac:dyDescent="0.25">
      <c r="B8" s="29">
        <v>2018</v>
      </c>
      <c r="C8" s="30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23" t="s">
        <v>25</v>
      </c>
      <c r="P8" s="32" t="e">
        <f>N53-P7</f>
        <v>#DIV/0!</v>
      </c>
      <c r="Q8" s="32" t="e">
        <f>N56-Q7</f>
        <v>#DIV/0!</v>
      </c>
      <c r="R8" s="28" t="e">
        <f>M59-R7</f>
        <v>#DIV/0!</v>
      </c>
      <c r="S8" s="28" t="e">
        <f>N59-S7</f>
        <v>#DIV/0!</v>
      </c>
      <c r="T8" s="28" t="e">
        <f>N62-T7</f>
        <v>#DIV/0!</v>
      </c>
      <c r="U8" s="28" t="e">
        <f>N65-U7</f>
        <v>#DIV/0!</v>
      </c>
    </row>
    <row r="9" spans="2:22" ht="23.25" customHeight="1" x14ac:dyDescent="0.2">
      <c r="B9" s="13" t="s">
        <v>26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3" t="s">
        <v>27</v>
      </c>
      <c r="P9" s="33">
        <v>53</v>
      </c>
      <c r="Q9" s="33">
        <v>52</v>
      </c>
      <c r="R9" s="33">
        <v>52</v>
      </c>
      <c r="S9" s="34"/>
      <c r="T9" s="34"/>
      <c r="U9" s="34"/>
    </row>
    <row r="10" spans="2:22" ht="23.25" customHeight="1" thickBot="1" x14ac:dyDescent="0.25">
      <c r="B10" s="29">
        <v>2019</v>
      </c>
      <c r="C10" s="20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/>
      <c r="O10" s="23" t="s">
        <v>28</v>
      </c>
      <c r="P10" s="33">
        <f>N7/P9</f>
        <v>0</v>
      </c>
      <c r="Q10" s="33">
        <f>N7/Q9</f>
        <v>0</v>
      </c>
      <c r="R10" s="33">
        <f>M9/R9</f>
        <v>0</v>
      </c>
      <c r="S10" s="33" t="e">
        <f>N5/S9</f>
        <v>#DIV/0!</v>
      </c>
      <c r="T10" s="33" t="e">
        <f>N7/T9</f>
        <v>#DIV/0!</v>
      </c>
      <c r="U10" s="33" t="e">
        <f>N9/U9</f>
        <v>#DIV/0!</v>
      </c>
    </row>
    <row r="11" spans="2:22" ht="23.25" customHeight="1" x14ac:dyDescent="0.2">
      <c r="B11" s="13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35"/>
      <c r="P11" s="36"/>
      <c r="Q11" s="36"/>
      <c r="R11" s="36"/>
      <c r="S11" s="36"/>
      <c r="T11" s="36"/>
      <c r="U11" s="36"/>
    </row>
    <row r="12" spans="2:22" ht="23.25" customHeight="1" thickBot="1" x14ac:dyDescent="0.25">
      <c r="B12" s="29"/>
      <c r="C12" s="30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7"/>
      <c r="P12" s="38"/>
      <c r="Q12" s="38"/>
      <c r="R12" s="38"/>
      <c r="S12" s="38"/>
      <c r="T12" s="38"/>
      <c r="U12" s="38"/>
      <c r="V12" s="39"/>
    </row>
    <row r="14" spans="2:22" x14ac:dyDescent="0.2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2:22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</row>
    <row r="16" spans="2:22" x14ac:dyDescent="0.2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</row>
    <row r="17" spans="2:21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</row>
    <row r="18" spans="2:21" x14ac:dyDescent="0.2"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</row>
    <row r="19" spans="2:21" x14ac:dyDescent="0.2"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</row>
    <row r="20" spans="2:21" x14ac:dyDescent="0.2"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</row>
    <row r="21" spans="2:21" x14ac:dyDescent="0.2"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</row>
    <row r="22" spans="2:21" x14ac:dyDescent="0.2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</row>
    <row r="23" spans="2:21" x14ac:dyDescent="0.2"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</row>
    <row r="24" spans="2:21" x14ac:dyDescent="0.2"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</row>
    <row r="25" spans="2:21" x14ac:dyDescent="0.2"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</row>
    <row r="26" spans="2:21" x14ac:dyDescent="0.2"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</row>
    <row r="27" spans="2:21" x14ac:dyDescent="0.2"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</row>
    <row r="28" spans="2:21" x14ac:dyDescent="0.2"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</row>
    <row r="29" spans="2:21" x14ac:dyDescent="0.2"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</row>
    <row r="30" spans="2:21" x14ac:dyDescent="0.2"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</row>
    <row r="31" spans="2:21" x14ac:dyDescent="0.2"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</row>
    <row r="32" spans="2:21" x14ac:dyDescent="0.2"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</row>
    <row r="33" spans="2:22" x14ac:dyDescent="0.2"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</row>
    <row r="34" spans="2:22" x14ac:dyDescent="0.2"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</row>
    <row r="35" spans="2:22" x14ac:dyDescent="0.2"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</row>
    <row r="36" spans="2:22" x14ac:dyDescent="0.2"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</row>
    <row r="37" spans="2:22" x14ac:dyDescent="0.2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</row>
    <row r="38" spans="2:22" ht="12" thickBot="1" x14ac:dyDescent="0.25"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</row>
    <row r="39" spans="2:22" ht="27.75" customHeight="1" thickBot="1" x14ac:dyDescent="0.35"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1"/>
      <c r="P39" s="42" t="str">
        <f t="shared" ref="P39:U39" si="0">P4</f>
        <v xml:space="preserve">2012г.  </v>
      </c>
      <c r="Q39" s="42" t="str">
        <f t="shared" si="0"/>
        <v xml:space="preserve">2013г. </v>
      </c>
      <c r="R39" s="42" t="str">
        <f t="shared" si="0"/>
        <v>2011г.  (6 мес.)</v>
      </c>
      <c r="S39" s="42" t="str">
        <f t="shared" si="0"/>
        <v>2017г</v>
      </c>
      <c r="T39" s="43" t="str">
        <f t="shared" si="0"/>
        <v>2018г</v>
      </c>
      <c r="U39" s="43" t="str">
        <f t="shared" si="0"/>
        <v>2019г</v>
      </c>
    </row>
    <row r="40" spans="2:22" ht="13.5" x14ac:dyDescent="0.3"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89"/>
      <c r="P40" s="90"/>
      <c r="Q40" s="90"/>
      <c r="R40" s="44"/>
      <c r="S40" s="44"/>
      <c r="T40" s="45"/>
      <c r="U40" s="45"/>
    </row>
    <row r="41" spans="2:22" ht="41.25" customHeight="1" x14ac:dyDescent="0.2"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6" t="s">
        <v>29</v>
      </c>
      <c r="P41" s="47">
        <v>3163</v>
      </c>
      <c r="Q41" s="47">
        <v>3740</v>
      </c>
      <c r="R41" s="48">
        <v>1545</v>
      </c>
      <c r="S41" s="48"/>
      <c r="T41" s="49"/>
      <c r="U41" s="49"/>
      <c r="V41" s="5"/>
    </row>
    <row r="42" spans="2:22" ht="41.25" customHeight="1" x14ac:dyDescent="0.2"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6" t="s">
        <v>30</v>
      </c>
      <c r="P42" s="50">
        <f t="shared" ref="P42:U42" si="1">P5+P6</f>
        <v>0</v>
      </c>
      <c r="Q42" s="50">
        <f t="shared" si="1"/>
        <v>0</v>
      </c>
      <c r="R42" s="50">
        <f t="shared" si="1"/>
        <v>0</v>
      </c>
      <c r="S42" s="51">
        <f t="shared" si="1"/>
        <v>0</v>
      </c>
      <c r="T42" s="52">
        <f t="shared" si="1"/>
        <v>0</v>
      </c>
      <c r="U42" s="52">
        <f t="shared" si="1"/>
        <v>0</v>
      </c>
      <c r="V42" s="39"/>
    </row>
    <row r="43" spans="2:22" ht="41.25" customHeight="1" thickBot="1" x14ac:dyDescent="0.25"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53" t="s">
        <v>31</v>
      </c>
      <c r="P43" s="54">
        <f t="shared" ref="P43:U43" si="2">P42/P41</f>
        <v>0</v>
      </c>
      <c r="Q43" s="54">
        <f t="shared" si="2"/>
        <v>0</v>
      </c>
      <c r="R43" s="54">
        <f t="shared" si="2"/>
        <v>0</v>
      </c>
      <c r="S43" s="55" t="e">
        <f t="shared" si="2"/>
        <v>#DIV/0!</v>
      </c>
      <c r="T43" s="56" t="e">
        <f t="shared" si="2"/>
        <v>#DIV/0!</v>
      </c>
      <c r="U43" s="56" t="e">
        <f t="shared" si="2"/>
        <v>#DIV/0!</v>
      </c>
      <c r="V43" s="57"/>
    </row>
    <row r="44" spans="2:22" ht="25.5" customHeight="1" thickBot="1" x14ac:dyDescent="0.25"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58" t="s">
        <v>28</v>
      </c>
      <c r="P44" s="59">
        <f t="shared" ref="P44:U44" si="3">P10</f>
        <v>0</v>
      </c>
      <c r="Q44" s="59">
        <f t="shared" si="3"/>
        <v>0</v>
      </c>
      <c r="R44" s="59">
        <f t="shared" si="3"/>
        <v>0</v>
      </c>
      <c r="S44" s="59" t="e">
        <f t="shared" si="3"/>
        <v>#DIV/0!</v>
      </c>
      <c r="T44" s="60" t="e">
        <f t="shared" si="3"/>
        <v>#DIV/0!</v>
      </c>
      <c r="U44" s="60" t="e">
        <f t="shared" si="3"/>
        <v>#DIV/0!</v>
      </c>
    </row>
    <row r="45" spans="2:22" x14ac:dyDescent="0.2"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</row>
    <row r="46" spans="2:22" x14ac:dyDescent="0.2"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</row>
    <row r="47" spans="2:22" x14ac:dyDescent="0.2"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</row>
    <row r="48" spans="2:22" x14ac:dyDescent="0.2"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</row>
    <row r="49" spans="1:14" x14ac:dyDescent="0.2"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</row>
    <row r="52" spans="1:14" ht="27" customHeight="1" x14ac:dyDescent="0.2">
      <c r="B52" s="14" t="s">
        <v>32</v>
      </c>
      <c r="C52" s="14" t="s">
        <v>2</v>
      </c>
      <c r="D52" s="14" t="s">
        <v>3</v>
      </c>
      <c r="E52" s="14" t="s">
        <v>4</v>
      </c>
      <c r="F52" s="14" t="s">
        <v>5</v>
      </c>
      <c r="G52" s="14" t="s">
        <v>6</v>
      </c>
      <c r="H52" s="14" t="s">
        <v>7</v>
      </c>
      <c r="I52" s="14" t="s">
        <v>8</v>
      </c>
      <c r="J52" s="14" t="s">
        <v>9</v>
      </c>
      <c r="K52" s="14" t="s">
        <v>10</v>
      </c>
      <c r="L52" s="14" t="s">
        <v>11</v>
      </c>
      <c r="M52" s="14" t="s">
        <v>12</v>
      </c>
      <c r="N52" s="14" t="s">
        <v>13</v>
      </c>
    </row>
    <row r="53" spans="1:14" ht="11.25" hidden="1" customHeight="1" x14ac:dyDescent="0.2">
      <c r="B53" s="91" t="s">
        <v>33</v>
      </c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</row>
    <row r="54" spans="1:14" ht="11.25" hidden="1" customHeight="1" x14ac:dyDescent="0.2">
      <c r="B54" s="92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</row>
    <row r="55" spans="1:14" ht="11.25" hidden="1" customHeight="1" x14ac:dyDescent="0.2">
      <c r="B55" s="93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</row>
    <row r="56" spans="1:14" hidden="1" x14ac:dyDescent="0.2">
      <c r="B56" s="94" t="s">
        <v>34</v>
      </c>
      <c r="C56" s="63">
        <f>C57</f>
        <v>7.06</v>
      </c>
      <c r="D56" s="63">
        <f>C56+D57</f>
        <v>14.86</v>
      </c>
      <c r="E56" s="63">
        <f>D56+E57</f>
        <v>24.759999999999998</v>
      </c>
      <c r="F56" s="63">
        <f>E56+F57</f>
        <v>32.86</v>
      </c>
      <c r="G56" s="63">
        <f>F56+G57</f>
        <v>38.56</v>
      </c>
      <c r="H56" s="63">
        <f>G56+H57</f>
        <v>46.46</v>
      </c>
      <c r="I56" s="63">
        <f t="shared" ref="I56:N56" si="4">H56+I57</f>
        <v>56.46</v>
      </c>
      <c r="J56" s="63">
        <f t="shared" si="4"/>
        <v>63.96</v>
      </c>
      <c r="K56" s="63">
        <f t="shared" si="4"/>
        <v>70.960000000000008</v>
      </c>
      <c r="L56" s="63">
        <f t="shared" si="4"/>
        <v>82.960000000000008</v>
      </c>
      <c r="M56" s="63">
        <f t="shared" si="4"/>
        <v>91.960000000000008</v>
      </c>
      <c r="N56" s="63">
        <f t="shared" si="4"/>
        <v>98.360000000000014</v>
      </c>
    </row>
    <row r="57" spans="1:14" hidden="1" x14ac:dyDescent="0.2">
      <c r="B57" s="95"/>
      <c r="C57" s="64">
        <v>7.06</v>
      </c>
      <c r="D57" s="64">
        <v>7.8</v>
      </c>
      <c r="E57" s="64">
        <v>9.9</v>
      </c>
      <c r="F57" s="64">
        <v>8.1</v>
      </c>
      <c r="G57" s="64">
        <v>5.7</v>
      </c>
      <c r="H57" s="63">
        <v>7.9</v>
      </c>
      <c r="I57" s="63">
        <v>10</v>
      </c>
      <c r="J57" s="63">
        <v>7.5</v>
      </c>
      <c r="K57" s="63">
        <v>7</v>
      </c>
      <c r="L57" s="63">
        <v>12</v>
      </c>
      <c r="M57" s="63">
        <v>9</v>
      </c>
      <c r="N57" s="63">
        <v>6.4</v>
      </c>
    </row>
    <row r="58" spans="1:14" hidden="1" x14ac:dyDescent="0.2">
      <c r="B58" s="96"/>
      <c r="C58" s="65" t="e">
        <f>C57/C7</f>
        <v>#DIV/0!</v>
      </c>
      <c r="D58" s="65" t="e">
        <f t="shared" ref="D58:N58" si="5">D57/D7</f>
        <v>#DIV/0!</v>
      </c>
      <c r="E58" s="65" t="e">
        <f t="shared" si="5"/>
        <v>#DIV/0!</v>
      </c>
      <c r="F58" s="65" t="e">
        <f t="shared" si="5"/>
        <v>#DIV/0!</v>
      </c>
      <c r="G58" s="65" t="e">
        <f t="shared" si="5"/>
        <v>#DIV/0!</v>
      </c>
      <c r="H58" s="65" t="e">
        <f t="shared" si="5"/>
        <v>#DIV/0!</v>
      </c>
      <c r="I58" s="65" t="e">
        <f t="shared" si="5"/>
        <v>#DIV/0!</v>
      </c>
      <c r="J58" s="65" t="e">
        <f t="shared" si="5"/>
        <v>#DIV/0!</v>
      </c>
      <c r="K58" s="65" t="e">
        <f t="shared" si="5"/>
        <v>#DIV/0!</v>
      </c>
      <c r="L58" s="65" t="e">
        <f t="shared" si="5"/>
        <v>#DIV/0!</v>
      </c>
      <c r="M58" s="65" t="e">
        <f t="shared" si="5"/>
        <v>#DIV/0!</v>
      </c>
      <c r="N58" s="65" t="e">
        <f t="shared" si="5"/>
        <v>#DIV/0!</v>
      </c>
    </row>
    <row r="59" spans="1:14" ht="16.5" customHeight="1" x14ac:dyDescent="0.2">
      <c r="B59" s="83" t="s">
        <v>35</v>
      </c>
      <c r="C59" s="66">
        <f>C60</f>
        <v>0</v>
      </c>
      <c r="D59" s="66">
        <f>C59+D60</f>
        <v>0</v>
      </c>
      <c r="E59" s="66">
        <f>D59+E60</f>
        <v>0</v>
      </c>
      <c r="F59" s="66">
        <f>E59+F60</f>
        <v>0</v>
      </c>
      <c r="G59" s="66">
        <f>F59+G60</f>
        <v>0</v>
      </c>
      <c r="H59" s="66">
        <f>G59+H60</f>
        <v>0</v>
      </c>
      <c r="I59" s="66">
        <f t="shared" ref="I59:N59" si="6">H59+I60</f>
        <v>0</v>
      </c>
      <c r="J59" s="66">
        <f t="shared" si="6"/>
        <v>0</v>
      </c>
      <c r="K59" s="66">
        <f t="shared" si="6"/>
        <v>0</v>
      </c>
      <c r="L59" s="66">
        <f t="shared" si="6"/>
        <v>0</v>
      </c>
      <c r="M59" s="66">
        <f t="shared" si="6"/>
        <v>0</v>
      </c>
      <c r="N59" s="66">
        <f t="shared" si="6"/>
        <v>0</v>
      </c>
    </row>
    <row r="60" spans="1:14" ht="16.5" customHeight="1" x14ac:dyDescent="0.2">
      <c r="B60" s="84"/>
      <c r="C60" s="67"/>
      <c r="D60" s="68"/>
      <c r="E60" s="68"/>
      <c r="F60" s="68"/>
      <c r="G60" s="68"/>
      <c r="H60" s="68"/>
      <c r="I60" s="69"/>
      <c r="J60" s="69"/>
      <c r="K60" s="70"/>
      <c r="L60" s="70"/>
      <c r="M60" s="70"/>
      <c r="N60" s="70"/>
    </row>
    <row r="61" spans="1:14" ht="16.5" customHeight="1" x14ac:dyDescent="0.2">
      <c r="B61" s="85"/>
      <c r="C61" s="71" t="e">
        <f>C60/C6</f>
        <v>#DIV/0!</v>
      </c>
      <c r="D61" s="71" t="e">
        <f t="shared" ref="D61:N61" si="7">D60/D6</f>
        <v>#DIV/0!</v>
      </c>
      <c r="E61" s="71" t="e">
        <f t="shared" si="7"/>
        <v>#DIV/0!</v>
      </c>
      <c r="F61" s="71" t="e">
        <f t="shared" si="7"/>
        <v>#DIV/0!</v>
      </c>
      <c r="G61" s="71" t="e">
        <f t="shared" si="7"/>
        <v>#DIV/0!</v>
      </c>
      <c r="H61" s="71" t="e">
        <f t="shared" si="7"/>
        <v>#DIV/0!</v>
      </c>
      <c r="I61" s="71" t="e">
        <f t="shared" si="7"/>
        <v>#DIV/0!</v>
      </c>
      <c r="J61" s="71" t="e">
        <f t="shared" si="7"/>
        <v>#DIV/0!</v>
      </c>
      <c r="K61" s="71" t="e">
        <f t="shared" si="7"/>
        <v>#DIV/0!</v>
      </c>
      <c r="L61" s="71" t="e">
        <f t="shared" si="7"/>
        <v>#DIV/0!</v>
      </c>
      <c r="M61" s="71" t="e">
        <f t="shared" si="7"/>
        <v>#DIV/0!</v>
      </c>
      <c r="N61" s="71" t="e">
        <f t="shared" si="7"/>
        <v>#DIV/0!</v>
      </c>
    </row>
    <row r="62" spans="1:14" ht="16.5" customHeight="1" x14ac:dyDescent="0.2">
      <c r="B62" s="83" t="s">
        <v>36</v>
      </c>
      <c r="C62" s="66">
        <f>C63</f>
        <v>0</v>
      </c>
      <c r="D62" s="66">
        <f>C62+D63</f>
        <v>0</v>
      </c>
      <c r="E62" s="66">
        <f>D62+E63</f>
        <v>0</v>
      </c>
      <c r="F62" s="66">
        <f>E62+F63</f>
        <v>0</v>
      </c>
      <c r="G62" s="66">
        <f>F62+G63</f>
        <v>0</v>
      </c>
      <c r="H62" s="66">
        <f>G62+H63</f>
        <v>0</v>
      </c>
      <c r="I62" s="66">
        <f t="shared" ref="I62:N62" si="8">H62+I63</f>
        <v>0</v>
      </c>
      <c r="J62" s="66">
        <f t="shared" si="8"/>
        <v>0</v>
      </c>
      <c r="K62" s="66">
        <f t="shared" si="8"/>
        <v>0</v>
      </c>
      <c r="L62" s="66">
        <f t="shared" si="8"/>
        <v>0</v>
      </c>
      <c r="M62" s="66">
        <f t="shared" si="8"/>
        <v>0</v>
      </c>
      <c r="N62" s="66">
        <f t="shared" si="8"/>
        <v>0</v>
      </c>
    </row>
    <row r="63" spans="1:14" ht="16.5" customHeight="1" x14ac:dyDescent="0.2">
      <c r="A63" s="3" t="s">
        <v>37</v>
      </c>
      <c r="B63" s="84"/>
      <c r="C63" s="67"/>
      <c r="D63" s="68"/>
      <c r="E63" s="68"/>
      <c r="F63" s="68"/>
      <c r="G63" s="68"/>
      <c r="H63" s="68"/>
      <c r="I63" s="69"/>
      <c r="J63" s="69"/>
      <c r="K63" s="70"/>
      <c r="L63" s="70"/>
      <c r="M63" s="70"/>
      <c r="N63" s="70"/>
    </row>
    <row r="64" spans="1:14" ht="16.5" customHeight="1" x14ac:dyDescent="0.2">
      <c r="B64" s="85"/>
      <c r="C64" s="72" t="e">
        <f>C63/C8</f>
        <v>#DIV/0!</v>
      </c>
      <c r="D64" s="71" t="e">
        <f t="shared" ref="D64:N64" si="9">D63/D12</f>
        <v>#DIV/0!</v>
      </c>
      <c r="E64" s="71" t="e">
        <f t="shared" si="9"/>
        <v>#DIV/0!</v>
      </c>
      <c r="F64" s="71" t="e">
        <f t="shared" si="9"/>
        <v>#DIV/0!</v>
      </c>
      <c r="G64" s="71" t="e">
        <f t="shared" si="9"/>
        <v>#DIV/0!</v>
      </c>
      <c r="H64" s="71" t="e">
        <f t="shared" si="9"/>
        <v>#DIV/0!</v>
      </c>
      <c r="I64" s="71" t="e">
        <f t="shared" si="9"/>
        <v>#DIV/0!</v>
      </c>
      <c r="J64" s="71" t="e">
        <f t="shared" si="9"/>
        <v>#DIV/0!</v>
      </c>
      <c r="K64" s="71" t="e">
        <f t="shared" si="9"/>
        <v>#DIV/0!</v>
      </c>
      <c r="L64" s="71" t="e">
        <f t="shared" si="9"/>
        <v>#DIV/0!</v>
      </c>
      <c r="M64" s="71" t="e">
        <f t="shared" si="9"/>
        <v>#DIV/0!</v>
      </c>
      <c r="N64" s="71" t="e">
        <f t="shared" si="9"/>
        <v>#DIV/0!</v>
      </c>
    </row>
    <row r="65" spans="1:19" ht="16.5" customHeight="1" x14ac:dyDescent="0.2">
      <c r="B65" s="83" t="s">
        <v>38</v>
      </c>
      <c r="C65" s="66">
        <f>C66</f>
        <v>0</v>
      </c>
      <c r="D65" s="66">
        <f>C65+D66</f>
        <v>0</v>
      </c>
      <c r="E65" s="66">
        <f>D65+E66</f>
        <v>0</v>
      </c>
      <c r="F65" s="66">
        <f>E65+F66</f>
        <v>0</v>
      </c>
      <c r="G65" s="66">
        <f>F65+G66</f>
        <v>0</v>
      </c>
      <c r="H65" s="66">
        <f>G65+H66</f>
        <v>0</v>
      </c>
      <c r="I65" s="66">
        <f t="shared" ref="I65:N65" si="10">H65+I66</f>
        <v>0</v>
      </c>
      <c r="J65" s="66">
        <f t="shared" si="10"/>
        <v>0</v>
      </c>
      <c r="K65" s="66">
        <f t="shared" si="10"/>
        <v>0</v>
      </c>
      <c r="L65" s="66">
        <f t="shared" si="10"/>
        <v>0</v>
      </c>
      <c r="M65" s="66">
        <f t="shared" si="10"/>
        <v>0</v>
      </c>
      <c r="N65" s="66">
        <f t="shared" si="10"/>
        <v>0</v>
      </c>
    </row>
    <row r="66" spans="1:19" ht="16.5" customHeight="1" x14ac:dyDescent="0.2">
      <c r="B66" s="84"/>
      <c r="C66" s="67"/>
      <c r="D66" s="68"/>
      <c r="E66" s="68"/>
      <c r="F66" s="68"/>
      <c r="G66" s="68"/>
      <c r="H66" s="68"/>
      <c r="I66" s="69"/>
      <c r="J66" s="69"/>
      <c r="K66" s="70"/>
      <c r="L66" s="70"/>
      <c r="M66" s="70"/>
      <c r="N66" s="70"/>
    </row>
    <row r="67" spans="1:19" x14ac:dyDescent="0.2">
      <c r="B67" s="85"/>
      <c r="C67" s="72" t="e">
        <f>C66/C10</f>
        <v>#DIV/0!</v>
      </c>
      <c r="D67" s="72" t="e">
        <f t="shared" ref="D67:N67" si="11">D66/D10</f>
        <v>#DIV/0!</v>
      </c>
      <c r="E67" s="72" t="e">
        <f t="shared" si="11"/>
        <v>#DIV/0!</v>
      </c>
      <c r="F67" s="72" t="e">
        <f t="shared" si="11"/>
        <v>#DIV/0!</v>
      </c>
      <c r="G67" s="72" t="e">
        <f t="shared" si="11"/>
        <v>#DIV/0!</v>
      </c>
      <c r="H67" s="72" t="e">
        <f t="shared" si="11"/>
        <v>#DIV/0!</v>
      </c>
      <c r="I67" s="72" t="e">
        <f t="shared" si="11"/>
        <v>#DIV/0!</v>
      </c>
      <c r="J67" s="72" t="e">
        <f t="shared" si="11"/>
        <v>#DIV/0!</v>
      </c>
      <c r="K67" s="72" t="e">
        <f t="shared" si="11"/>
        <v>#DIV/0!</v>
      </c>
      <c r="L67" s="72" t="e">
        <f t="shared" si="11"/>
        <v>#DIV/0!</v>
      </c>
      <c r="M67" s="72" t="e">
        <f t="shared" si="11"/>
        <v>#DIV/0!</v>
      </c>
      <c r="N67" s="72" t="e">
        <f t="shared" si="11"/>
        <v>#DIV/0!</v>
      </c>
    </row>
    <row r="69" spans="1:19" x14ac:dyDescent="0.2">
      <c r="B69" s="14"/>
      <c r="C69" s="73"/>
      <c r="D69" s="73"/>
      <c r="E69" s="73"/>
      <c r="F69" s="73"/>
      <c r="G69" s="73"/>
      <c r="H69" s="73"/>
      <c r="I69" s="73"/>
      <c r="J69" s="73"/>
      <c r="K69" s="14" t="s">
        <v>39</v>
      </c>
      <c r="L69" s="86" t="s">
        <v>40</v>
      </c>
      <c r="M69" s="87"/>
    </row>
    <row r="70" spans="1:19" hidden="1" x14ac:dyDescent="0.2">
      <c r="B70" s="14" t="s">
        <v>41</v>
      </c>
      <c r="C70" s="74">
        <v>36</v>
      </c>
      <c r="D70" s="74">
        <v>69</v>
      </c>
      <c r="E70" s="74">
        <v>6</v>
      </c>
      <c r="F70" s="74">
        <v>1</v>
      </c>
      <c r="G70" s="74">
        <v>19</v>
      </c>
      <c r="H70" s="74"/>
      <c r="I70" s="74"/>
      <c r="J70" s="74"/>
      <c r="K70" s="75">
        <f>SUM(C70:G70)</f>
        <v>131</v>
      </c>
      <c r="L70" s="76">
        <v>122</v>
      </c>
      <c r="M70" s="76">
        <v>9</v>
      </c>
    </row>
    <row r="71" spans="1:19" ht="33.75" hidden="1" x14ac:dyDescent="0.2">
      <c r="B71" s="14" t="s">
        <v>42</v>
      </c>
      <c r="C71" s="73" t="str">
        <f>"с ЭЦН "&amp;C70&amp;" скв."</f>
        <v>с ЭЦН 36 скв.</v>
      </c>
      <c r="D71" s="73" t="str">
        <f>"с НКТ  "&amp;D70&amp;" скв."</f>
        <v>с НКТ  69 скв.</v>
      </c>
      <c r="E71" s="73" t="str">
        <f>"с Обор "&amp;E70&amp;" скв."</f>
        <v>с Обор 6 скв.</v>
      </c>
      <c r="F71" s="73" t="str">
        <f>"с ГИС "&amp;F70&amp;" скв."</f>
        <v>с ГИС 1 скв.</v>
      </c>
      <c r="G71" s="73" t="str">
        <f>"При бр. ТКРС "&amp;G70&amp;" скв."</f>
        <v>При бр. ТКРС 19 скв.</v>
      </c>
      <c r="H71" s="73"/>
      <c r="I71" s="73"/>
      <c r="J71" s="73"/>
      <c r="K71" s="14"/>
    </row>
    <row r="72" spans="1:19" ht="23.25" hidden="1" customHeight="1" x14ac:dyDescent="0.2">
      <c r="B72" s="14" t="s">
        <v>15</v>
      </c>
      <c r="C72" s="74">
        <v>34</v>
      </c>
      <c r="D72" s="74">
        <v>58</v>
      </c>
      <c r="E72" s="74">
        <v>10</v>
      </c>
      <c r="F72" s="74">
        <v>5</v>
      </c>
      <c r="G72" s="77">
        <v>15</v>
      </c>
      <c r="H72" s="77"/>
      <c r="I72" s="77"/>
      <c r="J72" s="77"/>
      <c r="K72" s="75">
        <v>122</v>
      </c>
      <c r="L72" s="76">
        <v>114</v>
      </c>
      <c r="M72" s="78">
        <v>8</v>
      </c>
    </row>
    <row r="73" spans="1:19" ht="33.75" hidden="1" x14ac:dyDescent="0.2">
      <c r="B73" s="14" t="s">
        <v>15</v>
      </c>
      <c r="C73" s="73" t="str">
        <f>"с ЭЦН "&amp;C72&amp;" скв."</f>
        <v>с ЭЦН 34 скв.</v>
      </c>
      <c r="D73" s="73" t="str">
        <f>"с НКТ  "&amp;D72&amp;" скв."</f>
        <v>с НКТ  58 скв.</v>
      </c>
      <c r="E73" s="73" t="str">
        <f>"с Обор "&amp;E72&amp;" скв."</f>
        <v>с Обор 10 скв.</v>
      </c>
      <c r="F73" s="73" t="str">
        <f>"с ГИС "&amp;F72&amp;" скв."</f>
        <v>с ГИС 5 скв.</v>
      </c>
      <c r="G73" s="73" t="str">
        <f>"При бр. ТКРС "&amp;G72&amp;" скв."</f>
        <v>При бр. ТКРС 15 скв.</v>
      </c>
      <c r="H73" s="73"/>
      <c r="I73" s="73"/>
      <c r="J73" s="73"/>
      <c r="K73" s="14"/>
    </row>
    <row r="74" spans="1:19" ht="23.25" customHeight="1" x14ac:dyDescent="0.2">
      <c r="B74" s="14" t="s">
        <v>43</v>
      </c>
      <c r="C74" s="74"/>
      <c r="D74" s="74"/>
      <c r="E74" s="74"/>
      <c r="F74" s="74"/>
      <c r="G74" s="77"/>
      <c r="H74" s="77"/>
      <c r="I74" s="77"/>
      <c r="J74" s="77"/>
      <c r="K74" s="75">
        <f>SUM(C74:J74)</f>
        <v>0</v>
      </c>
      <c r="L74" s="76">
        <f>N5</f>
        <v>0</v>
      </c>
      <c r="M74" s="76">
        <f>K74-L74</f>
        <v>0</v>
      </c>
    </row>
    <row r="75" spans="1:19" ht="44.25" customHeight="1" x14ac:dyDescent="0.2">
      <c r="B75" s="14" t="s">
        <v>43</v>
      </c>
      <c r="C75" s="73" t="str">
        <f>"с геоф. приборами и оборудованием "&amp;C74&amp;" скв."</f>
        <v>с геоф. приборами и оборудованием  скв.</v>
      </c>
      <c r="D75" s="73" t="str">
        <f>"с подвесными/техн. патрубками и переводниками "&amp;D74&amp;" скв."</f>
        <v>с подвесными/техн. патрубками и переводниками  скв.</v>
      </c>
      <c r="E75" s="73" t="str">
        <f>"с техн.инструментом и обор, используемым в процессе ТКРС/освоения "&amp;E74&amp;" скв."</f>
        <v>с техн.инструментом и обор, используемым в процессе ТКРС/освоения  скв.</v>
      </c>
      <c r="F75" s="73" t="str">
        <f>"с элементами погружного оборудования УЭЦН "&amp;F74&amp;" скв."</f>
        <v>с элементами погружного оборудования УЭЦН  скв.</v>
      </c>
      <c r="G75" s="73" t="str">
        <f>"обрыв, расчленение бур. труб и эл. Бур. колонны или НКТ "&amp;G74&amp;" скв."</f>
        <v>обрыв, расчленение бур. труб и эл. Бур. колонны или НКТ  скв.</v>
      </c>
      <c r="H75" s="73" t="str">
        <f>"падение в скважину посторонних предметов "&amp;H74&amp;" скв."</f>
        <v>падение в скважину посторонних предметов  скв.</v>
      </c>
      <c r="I75" s="73" t="str">
        <f>"прихват инструмента (потеря подвижности инструмента) "&amp;I74&amp;" скв."</f>
        <v>прихват инструмента (потеря подвижности инструмента)  скв.</v>
      </c>
      <c r="J75" s="73" t="str">
        <f>"прочие аварии "&amp;J74&amp;" скв."</f>
        <v>прочие аварии  скв.</v>
      </c>
      <c r="K75" s="14"/>
    </row>
    <row r="76" spans="1:19" ht="17.25" customHeight="1" x14ac:dyDescent="0.2">
      <c r="A76" s="3" t="s">
        <v>44</v>
      </c>
      <c r="B76" s="14" t="s">
        <v>45</v>
      </c>
      <c r="C76" s="74"/>
      <c r="D76" s="74"/>
      <c r="E76" s="74"/>
      <c r="F76" s="74"/>
      <c r="G76" s="77"/>
      <c r="H76" s="77"/>
      <c r="I76" s="77"/>
      <c r="J76" s="77"/>
      <c r="K76" s="75">
        <f>SUM(C76:J76)</f>
        <v>0</v>
      </c>
      <c r="L76" s="76">
        <f>N7</f>
        <v>0</v>
      </c>
      <c r="M76" s="76">
        <f>K76-L76</f>
        <v>0</v>
      </c>
    </row>
    <row r="77" spans="1:19" ht="57" customHeight="1" x14ac:dyDescent="0.2">
      <c r="B77" s="14" t="s">
        <v>45</v>
      </c>
      <c r="C77" s="79" t="str">
        <f>"с геоф. приборами и оборудованием "&amp;C76&amp;" скв."</f>
        <v>с геоф. приборами и оборудованием  скв.</v>
      </c>
      <c r="D77" s="79" t="str">
        <f>"с подвесными/техн. патрубками и переводниками "&amp;D76&amp;" скв."</f>
        <v>с подвесными/техн. патрубками и переводниками  скв.</v>
      </c>
      <c r="E77" s="79" t="str">
        <f>"с техн.инструментом и обор, используемым в процессе ТКРС/освоения "&amp;E76&amp;" скв."</f>
        <v>с техн.инструментом и обор, используемым в процессе ТКРС/освоения  скв.</v>
      </c>
      <c r="F77" s="79" t="str">
        <f>"с элементами погружного оборудования УЭЦН "&amp;F76&amp;" скв."</f>
        <v>с элементами погружного оборудования УЭЦН  скв.</v>
      </c>
      <c r="G77" s="79" t="str">
        <f>"обрыв, расчленение бур. труб и эл. Бур. колонны или НКТ "&amp;G76&amp;" скв."</f>
        <v>обрыв, расчленение бур. труб и эл. Бур. колонны или НКТ  скв.</v>
      </c>
      <c r="H77" s="79" t="str">
        <f>"падение в скважину посторонних предметов "&amp;H76&amp;" скв."</f>
        <v>падение в скважину посторонних предметов  скв.</v>
      </c>
      <c r="I77" s="79" t="str">
        <f>"прихват инструмента (потеря подвижности инструмента) "&amp;I76&amp;" скв."</f>
        <v>прихват инструмента (потеря подвижности инструмента)  скв.</v>
      </c>
      <c r="J77" s="79" t="str">
        <f>"прочие аварии "&amp;J76&amp;" скв."</f>
        <v>прочие аварии  скв.</v>
      </c>
      <c r="S77" s="19"/>
    </row>
    <row r="78" spans="1:19" x14ac:dyDescent="0.2">
      <c r="B78" s="14" t="s">
        <v>46</v>
      </c>
      <c r="C78" s="77"/>
      <c r="D78" s="77"/>
      <c r="E78" s="77"/>
      <c r="F78" s="77"/>
      <c r="G78" s="77"/>
      <c r="H78" s="77"/>
      <c r="I78" s="77"/>
      <c r="J78" s="77"/>
      <c r="K78" s="75">
        <f>SUM(C78:J78)</f>
        <v>0</v>
      </c>
      <c r="L78" s="76">
        <f>N9</f>
        <v>0</v>
      </c>
      <c r="M78" s="76">
        <f>K78-L78</f>
        <v>0</v>
      </c>
    </row>
    <row r="79" spans="1:19" ht="123.75" x14ac:dyDescent="0.2">
      <c r="B79" s="14" t="s">
        <v>46</v>
      </c>
      <c r="C79" s="79" t="str">
        <f>"с геоф. приборами и оборудованием "&amp;C78&amp;" скв."</f>
        <v>с геоф. приборами и оборудованием  скв.</v>
      </c>
      <c r="D79" s="79" t="str">
        <f>"с подвесными/техн. патрубками и переводниками "&amp;D78&amp;" скв."</f>
        <v>с подвесными/техн. патрубками и переводниками  скв.</v>
      </c>
      <c r="E79" s="79" t="str">
        <f>"с техн.инструментом и обор, используемым в процессе ТКРС/освоения "&amp;E78&amp;" скв."</f>
        <v>с техн.инструментом и обор, используемым в процессе ТКРС/освоения  скв.</v>
      </c>
      <c r="F79" s="79" t="str">
        <f>"с элементами погружного оборудования УЭЦН "&amp;F78&amp;" скв."</f>
        <v>с элементами погружного оборудования УЭЦН  скв.</v>
      </c>
      <c r="G79" s="79" t="str">
        <f>"обрыв, расчленение бур. труб и эл. Бур. колонны или НКТ "&amp;G78&amp;" скв."</f>
        <v>обрыв, расчленение бур. труб и эл. Бур. колонны или НКТ  скв.</v>
      </c>
      <c r="H79" s="79" t="str">
        <f>"падение в скважину посторонних предметов "&amp;H78&amp;" скв."</f>
        <v>падение в скважину посторонних предметов  скв.</v>
      </c>
      <c r="I79" s="79" t="str">
        <f>"прихват инструмента (потеря подвижности инструмента) "&amp;I78&amp;" скв."</f>
        <v>прихват инструмента (потеря подвижности инструмента)  скв.</v>
      </c>
      <c r="J79" s="79" t="str">
        <f>"прочие аварии "&amp;J78&amp;" скв."</f>
        <v>прочие аварии  скв.</v>
      </c>
    </row>
    <row r="80" spans="1:19" x14ac:dyDescent="0.2">
      <c r="C80" s="5"/>
    </row>
    <row r="81" spans="3:3" x14ac:dyDescent="0.2">
      <c r="C81" s="5"/>
    </row>
    <row r="82" spans="3:3" x14ac:dyDescent="0.2">
      <c r="C82" s="5"/>
    </row>
    <row r="83" spans="3:3" x14ac:dyDescent="0.2">
      <c r="C83" s="5"/>
    </row>
    <row r="84" spans="3:3" x14ac:dyDescent="0.2">
      <c r="C84" s="5"/>
    </row>
    <row r="85" spans="3:3" x14ac:dyDescent="0.2">
      <c r="C85" s="5"/>
    </row>
    <row r="86" spans="3:3" x14ac:dyDescent="0.2">
      <c r="C86" s="5"/>
    </row>
    <row r="87" spans="3:3" x14ac:dyDescent="0.2">
      <c r="C87" s="5"/>
    </row>
    <row r="88" spans="3:3" x14ac:dyDescent="0.2">
      <c r="C88" s="5"/>
    </row>
    <row r="89" spans="3:3" x14ac:dyDescent="0.2">
      <c r="C89" s="5"/>
    </row>
    <row r="90" spans="3:3" x14ac:dyDescent="0.2">
      <c r="C90" s="5"/>
    </row>
    <row r="91" spans="3:3" x14ac:dyDescent="0.2">
      <c r="C91" s="5"/>
    </row>
    <row r="92" spans="3:3" x14ac:dyDescent="0.2">
      <c r="C92" s="5"/>
    </row>
  </sheetData>
  <mergeCells count="8">
    <mergeCell ref="B65:B67"/>
    <mergeCell ref="L69:M69"/>
    <mergeCell ref="B2:Q2"/>
    <mergeCell ref="O40:Q40"/>
    <mergeCell ref="B53:B55"/>
    <mergeCell ref="B56:B58"/>
    <mergeCell ref="B59:B61"/>
    <mergeCell ref="B62:B64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11</vt:lpstr>
      <vt:lpstr>аварии за отчетный месяц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Миннебаева Лилия Исмагиловна</cp:lastModifiedBy>
  <cp:lastPrinted>2017-11-21T09:52:58Z</cp:lastPrinted>
  <dcterms:created xsi:type="dcterms:W3CDTF">2001-07-16T08:41:28Z</dcterms:created>
  <dcterms:modified xsi:type="dcterms:W3CDTF">2022-04-01T08:36:55Z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-162295263</vt:i4>
  </property>
  <property fmtid="{D5CDD505-2E9C-101B-9397-08002B2CF9AE}" pid="4" name="_EmailSubject">
    <vt:lpwstr>Приложение 11</vt:lpwstr>
  </property>
  <property fmtid="{D5CDD505-2E9C-101B-9397-08002B2CF9AE}" pid="5" name="_AuthorEmail">
    <vt:lpwstr>MarkelovOE@ung.rosneft.ru</vt:lpwstr>
  </property>
  <property fmtid="{D5CDD505-2E9C-101B-9397-08002B2CF9AE}" pid="6" name="_AuthorEmailDisplayName">
    <vt:lpwstr>Маркелов Олег Евгеньевич</vt:lpwstr>
  </property>
  <property fmtid="{D5CDD505-2E9C-101B-9397-08002B2CF9AE}" pid="7" name="_ReviewingToolsShownOnce">
    <vt:lpwstr/>
  </property>
</Properties>
</file>